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410" windowHeight="5280" firstSheet="2" activeTab="4"/>
  </bookViews>
  <sheets>
    <sheet name="GASTOS IV TRI" sheetId="1" state="hidden" r:id="rId1"/>
    <sheet name="INGRES IV TRI" sheetId="2" state="hidden" r:id="rId2"/>
    <sheet name="2018-G" sheetId="3" r:id="rId3"/>
    <sheet name="2018-I" sheetId="4" r:id="rId4"/>
    <sheet name="PIP" sheetId="5" r:id="rId5"/>
  </sheets>
  <definedNames/>
  <calcPr fullCalcOnLoad="1"/>
</workbook>
</file>

<file path=xl/sharedStrings.xml><?xml version="1.0" encoding="utf-8"?>
<sst xmlns="http://schemas.openxmlformats.org/spreadsheetml/2006/main" count="458" uniqueCount="117">
  <si>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</si>
  <si>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</si>
  <si>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</si>
  <si>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</si>
  <si>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</si>
  <si>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</si>
  <si>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</si>
  <si>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</si>
  <si>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</si>
  <si>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</si>
  <si>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</si>
  <si>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</si>
  <si>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</si>
  <si>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</si>
  <si>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</si>
  <si>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</si>
  <si>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</si>
  <si>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</si>
  <si>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</si>
  <si>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</si>
  <si>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</si>
  <si>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</si>
  <si>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</si>
  <si>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</si>
  <si>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</si>
  <si>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</si>
  <si>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</si>
  <si>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</si>
  <si>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</si>
  <si>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</si>
  <si>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</si>
  <si>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</si>
  <si>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</si>
  <si>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</si>
  <si>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</si>
  <si>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</si>
  <si>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</si>
  <si>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</si>
  <si>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</si>
  <si>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</si>
  <si>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</si>
  <si>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</si>
  <si>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</si>
  <si>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</si>
  <si>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</si>
  <si>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</si>
  <si>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</si>
  <si>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</si>
  <si>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</si>
  <si>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</si>
  <si>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</si>
  <si>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</si>
  <si>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</si>
  <si>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</si>
  <si>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>MEJORAMIENTO DEL SERVICIO ACADEMICO Y DE INVESTIGACION EN LA FACULTAD DE CIENCIAS ECONOMICAS DE LA UNIVERSIDAD NACIONAL DE TRUJILLO.</t>
  </si>
  <si>
    <t>NIVEL DE EJECUCIÓN DEL PROYECTO</t>
  </si>
  <si>
    <t>2001621</t>
  </si>
  <si>
    <t>2115342</t>
  </si>
  <si>
    <t>2131957</t>
  </si>
  <si>
    <t>2131955</t>
  </si>
  <si>
    <t>2145578</t>
  </si>
  <si>
    <t>2234640</t>
  </si>
  <si>
    <t>2202562</t>
  </si>
  <si>
    <t>2202561</t>
  </si>
  <si>
    <t>COSTO DEL PROYECTO</t>
  </si>
  <si>
    <t/>
  </si>
  <si>
    <t>00145594</t>
  </si>
  <si>
    <t>00145593</t>
  </si>
  <si>
    <t>00173753</t>
  </si>
  <si>
    <t>00305790</t>
  </si>
  <si>
    <t>00295377</t>
  </si>
  <si>
    <t>00236796</t>
  </si>
  <si>
    <t>14.1 DONACIONES Y TANSFERENCIAS CORRIENTES</t>
  </si>
  <si>
    <t>14.2 DONACIONES DE CAPITAL</t>
  </si>
  <si>
    <t>00145526</t>
  </si>
  <si>
    <t>00191014</t>
  </si>
  <si>
    <t>00169776</t>
  </si>
  <si>
    <t>02320890</t>
  </si>
  <si>
    <t>2131956</t>
  </si>
  <si>
    <t>2150242</t>
  </si>
  <si>
    <t>2234642</t>
  </si>
  <si>
    <t>2320890</t>
  </si>
  <si>
    <t>ESTUDIOS DE PRE-INVERSION</t>
  </si>
  <si>
    <t>MEJORAMIENTO DEL SERVICIO DE FORMACION ACADEMICO-PROFESIONAL Y DE INVESTIGACION EN LA ESCUELA DE INGENIERIA DE MATERIALES DE LA UNIVERSIDAD NACIONAL DE TRUJILLO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</si>
  <si>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</si>
  <si>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</si>
  <si>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DE FORMACION ACADEMICO PROFESIONAL EN LA FACULTAD DE DERECHO Y CIENCIAS POLITICAS DE LA UNIVERSIDAD NACIONAL DE TRUJILLO</t>
  </si>
  <si>
    <t>MEJORAMIENTO DEL SERVICIO DE LA EDITORIAL UNIVERSITARIA DE LA UNIVERSIDAD NACIONAL DE TRUJILLO</t>
  </si>
  <si>
    <t>AMPLIACION DEL SERVICIO ACADEMICO DEL CENTRO DE IDIOMAS EN LA CIUDAD UNIVERSITARIA DE LA UNIVERSIDAD NACIONAL DE TRUJILLO</t>
  </si>
  <si>
    <t>MEJORAMIENTO DEL SERVICIO ACADEMICO Y LA INVESTIGACION EN LA ESPECIALIDAD DE ESTOMATOLOGIA DE LA UNIVERSIDAD NACIONAL DE TRUJILLO</t>
  </si>
  <si>
    <t>MEJORAMIENTO Y AMPLIACION DEL SERVICIO DE ASISTENCIA ALIMENTARIA DE LA UNIVERSIDAD NACIONAL DE TRUJILLO, DISTRITO DE TRUJILLO, PROVINCIA DE TRUJILLO, DEPARTAMENTO DE LA LIBERTAD</t>
  </si>
  <si>
    <t>02336637</t>
  </si>
  <si>
    <t>02336777</t>
  </si>
  <si>
    <t>2336637</t>
  </si>
  <si>
    <t>2336777</t>
  </si>
  <si>
    <t>MEJORAMIENTO DEL SERVICIO DE FORMACION PROFESIONAL DE LAS ESCUELAS DE ARQUITECTURA Y URBANISMO E INGENIERIA CIVIL DE LA UNIVERSIDAD NACIONAL DE TRUJILLO, DISTRITO DE TRUJILLO, PROVINCIA DE TRUJILLO, DEPARTAMENTO DE LA LIBERTAD</t>
  </si>
  <si>
    <t>MEJORAMIENTO Y AMPLIACION DEL SERVICIO BIBLIOTECOLOGICO DE LA BIBLIOTECA CENTRAL DE LA UNIVERSIDAD NACIONAL DE TRUJILLO, DISTRITO DE TRUJILLO, PROVINCIA DE TRUJILLO, DEPARTAMENTO DE LA LIBERTAD</t>
  </si>
  <si>
    <t>TOTAL S/</t>
  </si>
  <si>
    <t>MEJORAMIENTO DEL SERVICIO DE FORMACION ACADEMICO-PROFESIONAL Y DE INVESTIGACION EN LA ESCUELA DE INGENIERIA INDUSTRIAL DE LA UNIVERSIDAD NACIONAL DE TRUJILLO</t>
  </si>
  <si>
    <t>MEJORAMIENTO DEL SERVICIO DE FORMACION ACADEMICO-PROFESIONAL Y DE INVESTIGACION EN LA ESCUELA DE INGENIERIA AMBIENTAL DE LA UNIVERSIDAD NACIONAL DE TRUJILLO</t>
  </si>
  <si>
    <t>2319748</t>
  </si>
  <si>
    <t>PIM _2018</t>
  </si>
  <si>
    <t>MEJORAMIENTO DEL SERVICIO DE FORMACION ACADEMICO Y DE INVESTIGACION EN LAS ESCUELAS DE ESTADISTICA E INFORMATICA DE LA UNIVERSIDAD
NACIONAL DE TRUJILLO</t>
  </si>
  <si>
    <t>PRESUPUESTO INSTITUCIONAL DE APERTURA, MODIFICADO Y EJECUCIÓN DE LOS INGRESOS POR FUENTES DE FINANCIAMIENTO AL  II TRIMESTRE DEL AÑO FISCAL 2018</t>
  </si>
  <si>
    <t>PRESUPUESTO INSTITUCIONAL DE APERTURA, MODIFICADO Y EJECUCIÓN DEL GASTO POR FUENTES DE FINANCIAMIENTO AL II TRIMESTRE DEL AÑO FISCAL 2018</t>
  </si>
  <si>
    <t>PROYECTOS DE INVERSIÓN PÚBLICA CORRESPONDIENTE AL II TRIMESTRE DEL EJERCICIO DEL AÑO 2018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</si>
  <si>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</si>
  <si>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</si>
  <si>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RECURSOS POR OPERACIONES OFICIALES DE CREDITO</t>
  </si>
  <si>
    <t>1.8.2 ENDEUDAMIENTO INTERNO</t>
  </si>
  <si>
    <t xml:space="preserve">RECURSOS POR OPERACIONES OFICIALES DE CREDITO </t>
  </si>
  <si>
    <t xml:space="preserve"> AMPLIACION Y MEJORAMIENTO DEL SERVICIO ACADEMICO DE INVESTIGACION DE LA FACULTAD DE ENFERMERIA DE LA UNIVERSIDAD NACIONAL DE TRUJILLO</t>
  </si>
  <si>
    <t xml:space="preserve"> INNOVACION PARA LA COMPETITIVIDAD</t>
  </si>
  <si>
    <t>2160305</t>
  </si>
  <si>
    <t>2088119</t>
  </si>
  <si>
    <t>87724</t>
  </si>
  <si>
    <t>159771</t>
  </si>
</sst>
</file>

<file path=xl/styles.xml><?xml version="1.0" encoding="utf-8"?>
<styleSheet xmlns="http://schemas.openxmlformats.org/spreadsheetml/2006/main">
  <numFmts count="4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0.0"/>
    <numFmt numFmtId="193" formatCode="#,##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 * #,##0_ ;_ * \-#,##0_ ;_ * &quot;-&quot;??_ ;_ @_ "/>
    <numFmt numFmtId="199" formatCode="_ * #,##0.0_ ;_ * \-#,##0.0_ ;_ * &quot;-&quot;??_ ;_ @_ "/>
    <numFmt numFmtId="200" formatCode="_ * #,##0.000_ ;_ * \-#,##0.000_ ;_ * &quot;-&quot;??_ ;_ @_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sz val="14"/>
      <name val="Arial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sz val="10"/>
      <name val="Arial Narrow"/>
      <family val="2"/>
    </font>
    <font>
      <b/>
      <sz val="16"/>
      <name val="Trebuchet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medium">
        <color rgb="FFDDDDDD"/>
      </bottom>
    </border>
    <border>
      <left style="thin"/>
      <right>
        <color indexed="63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medium">
        <color rgb="FFDDDDDD"/>
      </top>
      <bottom style="thin"/>
    </border>
    <border>
      <left style="thin"/>
      <right style="thin"/>
      <top style="medium">
        <color rgb="FFDDDDDD"/>
      </top>
      <bottom style="thin"/>
    </border>
    <border>
      <left>
        <color indexed="63"/>
      </left>
      <right>
        <color indexed="63"/>
      </right>
      <top style="medium">
        <color rgb="FFDDDDDD"/>
      </top>
      <bottom style="thin"/>
    </border>
    <border>
      <left style="thin"/>
      <right style="thin"/>
      <top>
        <color indexed="63"/>
      </top>
      <bottom style="medium">
        <color rgb="FFDDDDD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4" fontId="9" fillId="34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0" applyFont="1" applyFill="1" applyAlignment="1">
      <alignment vertical="center"/>
    </xf>
    <xf numFmtId="0" fontId="7" fillId="36" borderId="0" xfId="0" applyFont="1" applyFill="1" applyAlignment="1">
      <alignment vertical="center" wrapText="1"/>
    </xf>
    <xf numFmtId="0" fontId="10" fillId="36" borderId="10" xfId="0" applyFont="1" applyFill="1" applyBorder="1" applyAlignment="1">
      <alignment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/>
    </xf>
    <xf numFmtId="4" fontId="6" fillId="36" borderId="0" xfId="0" applyNumberFormat="1" applyFont="1" applyFill="1" applyAlignment="1">
      <alignment vertical="center"/>
    </xf>
    <xf numFmtId="4" fontId="10" fillId="36" borderId="10" xfId="0" applyNumberFormat="1" applyFont="1" applyFill="1" applyBorder="1" applyAlignment="1">
      <alignment vertical="center"/>
    </xf>
    <xf numFmtId="0" fontId="1" fillId="36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/>
    </xf>
    <xf numFmtId="4" fontId="9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59" fillId="36" borderId="28" xfId="0" applyNumberFormat="1" applyFont="1" applyFill="1" applyBorder="1" applyAlignment="1">
      <alignment horizontal="right"/>
    </xf>
    <xf numFmtId="3" fontId="59" fillId="36" borderId="29" xfId="0" applyNumberFormat="1" applyFont="1" applyFill="1" applyBorder="1" applyAlignment="1">
      <alignment horizontal="center" vertical="center"/>
    </xf>
    <xf numFmtId="3" fontId="59" fillId="36" borderId="30" xfId="0" applyNumberFormat="1" applyFont="1" applyFill="1" applyBorder="1" applyAlignment="1">
      <alignment horizontal="right"/>
    </xf>
    <xf numFmtId="3" fontId="60" fillId="36" borderId="30" xfId="0" applyNumberFormat="1" applyFont="1" applyFill="1" applyBorder="1" applyAlignment="1">
      <alignment horizontal="left" wrapText="1"/>
    </xf>
    <xf numFmtId="0" fontId="13" fillId="36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14" fillId="36" borderId="0" xfId="0" applyFont="1" applyFill="1" applyAlignment="1">
      <alignment horizontal="center" vertical="center" wrapText="1"/>
    </xf>
    <xf numFmtId="198" fontId="10" fillId="36" borderId="10" xfId="0" applyNumberFormat="1" applyFont="1" applyFill="1" applyBorder="1" applyAlignment="1">
      <alignment/>
    </xf>
    <xf numFmtId="198" fontId="9" fillId="34" borderId="10" xfId="0" applyNumberFormat="1" applyFont="1" applyFill="1" applyBorder="1" applyAlignment="1">
      <alignment vertical="center"/>
    </xf>
    <xf numFmtId="3" fontId="10" fillId="36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10" fillId="36" borderId="0" xfId="0" applyFont="1" applyFill="1" applyAlignment="1">
      <alignment vertical="center"/>
    </xf>
    <xf numFmtId="198" fontId="0" fillId="36" borderId="10" xfId="49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59" fillId="36" borderId="31" xfId="0" applyNumberFormat="1" applyFont="1" applyFill="1" applyBorder="1" applyAlignment="1">
      <alignment horizontal="center" vertical="center"/>
    </xf>
    <xf numFmtId="3" fontId="59" fillId="36" borderId="31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center" vertical="center"/>
    </xf>
    <xf numFmtId="3" fontId="59" fillId="36" borderId="0" xfId="0" applyNumberFormat="1" applyFont="1" applyFill="1" applyBorder="1" applyAlignment="1">
      <alignment horizontal="right"/>
    </xf>
    <xf numFmtId="49" fontId="59" fillId="36" borderId="32" xfId="0" applyNumberFormat="1" applyFont="1" applyFill="1" applyBorder="1" applyAlignment="1">
      <alignment horizontal="center" vertical="center"/>
    </xf>
    <xf numFmtId="49" fontId="59" fillId="36" borderId="28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3" fontId="61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 horizontal="center"/>
    </xf>
    <xf numFmtId="49" fontId="59" fillId="36" borderId="33" xfId="0" applyNumberFormat="1" applyFont="1" applyFill="1" applyBorder="1" applyAlignment="1">
      <alignment horizontal="center" vertical="center"/>
    </xf>
    <xf numFmtId="49" fontId="59" fillId="36" borderId="34" xfId="0" applyNumberFormat="1" applyFont="1" applyFill="1" applyBorder="1" applyAlignment="1">
      <alignment horizontal="center" vertical="center"/>
    </xf>
    <xf numFmtId="3" fontId="60" fillId="36" borderId="35" xfId="0" applyNumberFormat="1" applyFont="1" applyFill="1" applyBorder="1" applyAlignment="1">
      <alignment horizontal="left" wrapText="1"/>
    </xf>
    <xf numFmtId="3" fontId="59" fillId="36" borderId="34" xfId="0" applyNumberFormat="1" applyFont="1" applyFill="1" applyBorder="1" applyAlignment="1">
      <alignment horizontal="right"/>
    </xf>
    <xf numFmtId="0" fontId="62" fillId="36" borderId="0" xfId="0" applyFont="1" applyFill="1" applyAlignment="1">
      <alignment horizontal="center"/>
    </xf>
    <xf numFmtId="3" fontId="62" fillId="36" borderId="0" xfId="0" applyNumberFormat="1" applyFont="1" applyFill="1" applyBorder="1" applyAlignment="1">
      <alignment horizontal="right"/>
    </xf>
    <xf numFmtId="3" fontId="62" fillId="36" borderId="0" xfId="0" applyNumberFormat="1" applyFont="1" applyFill="1" applyAlignment="1">
      <alignment/>
    </xf>
    <xf numFmtId="3" fontId="62" fillId="36" borderId="0" xfId="0" applyNumberFormat="1" applyFont="1" applyFill="1" applyAlignment="1">
      <alignment horizontal="center"/>
    </xf>
    <xf numFmtId="0" fontId="62" fillId="36" borderId="0" xfId="0" applyFont="1" applyFill="1" applyAlignment="1">
      <alignment/>
    </xf>
    <xf numFmtId="3" fontId="0" fillId="36" borderId="28" xfId="0" applyNumberFormat="1" applyFont="1" applyFill="1" applyBorder="1" applyAlignment="1">
      <alignment horizontal="right"/>
    </xf>
    <xf numFmtId="49" fontId="0" fillId="36" borderId="32" xfId="0" applyNumberFormat="1" applyFont="1" applyFill="1" applyBorder="1" applyAlignment="1">
      <alignment horizontal="center" vertical="center"/>
    </xf>
    <xf numFmtId="49" fontId="0" fillId="36" borderId="28" xfId="0" applyNumberFormat="1" applyFont="1" applyFill="1" applyBorder="1" applyAlignment="1">
      <alignment horizontal="center" vertical="center"/>
    </xf>
    <xf numFmtId="3" fontId="16" fillId="36" borderId="30" xfId="0" applyNumberFormat="1" applyFont="1" applyFill="1" applyBorder="1" applyAlignment="1">
      <alignment horizontal="left" wrapText="1"/>
    </xf>
    <xf numFmtId="3" fontId="0" fillId="36" borderId="3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/>
    </xf>
    <xf numFmtId="3" fontId="59" fillId="36" borderId="36" xfId="0" applyNumberFormat="1" applyFont="1" applyFill="1" applyBorder="1" applyAlignment="1">
      <alignment horizontal="right"/>
    </xf>
    <xf numFmtId="0" fontId="18" fillId="36" borderId="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3" fontId="16" fillId="36" borderId="3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79" t="s">
        <v>37</v>
      </c>
      <c r="C5" s="179"/>
      <c r="D5" s="179"/>
      <c r="E5" s="179"/>
      <c r="F5" s="179"/>
      <c r="G5" s="179"/>
      <c r="H5" s="179"/>
    </row>
    <row r="6" spans="2:8" ht="12.75">
      <c r="B6" s="179"/>
      <c r="C6" s="179"/>
      <c r="D6" s="179"/>
      <c r="E6" s="179"/>
      <c r="F6" s="179"/>
      <c r="G6" s="179"/>
      <c r="H6" s="179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79" t="s">
        <v>38</v>
      </c>
      <c r="C61" s="179"/>
      <c r="D61" s="179"/>
      <c r="E61" s="179"/>
      <c r="F61" s="179"/>
      <c r="G61" s="179"/>
      <c r="H61" s="179"/>
    </row>
    <row r="62" spans="2:8" ht="34.5" customHeight="1">
      <c r="B62" s="179"/>
      <c r="C62" s="179"/>
      <c r="D62" s="179"/>
      <c r="E62" s="179"/>
      <c r="F62" s="179"/>
      <c r="G62" s="179"/>
      <c r="H62" s="179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79" t="s">
        <v>40</v>
      </c>
      <c r="C5" s="179"/>
      <c r="D5" s="179"/>
      <c r="E5" s="179"/>
      <c r="F5" s="179"/>
      <c r="G5" s="179"/>
      <c r="H5" s="179"/>
    </row>
    <row r="6" spans="2:8" ht="12.75">
      <c r="B6" s="179"/>
      <c r="C6" s="179"/>
      <c r="D6" s="179"/>
      <c r="E6" s="179"/>
      <c r="F6" s="179"/>
      <c r="G6" s="179"/>
      <c r="H6" s="179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79" t="s">
        <v>39</v>
      </c>
      <c r="C46" s="179"/>
      <c r="D46" s="179"/>
      <c r="E46" s="179"/>
      <c r="F46" s="179"/>
      <c r="G46" s="179"/>
      <c r="H46" s="179"/>
    </row>
    <row r="47" spans="2:8" ht="33" customHeight="1">
      <c r="B47" s="179"/>
      <c r="C47" s="179"/>
      <c r="D47" s="179"/>
      <c r="E47" s="179"/>
      <c r="F47" s="179"/>
      <c r="G47" s="179"/>
      <c r="H47" s="179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3:J80"/>
  <sheetViews>
    <sheetView zoomScale="130" zoomScaleNormal="130" zoomScalePageLayoutView="0" workbookViewId="0" topLeftCell="A1">
      <selection activeCell="A1" sqref="A1:IV1"/>
    </sheetView>
  </sheetViews>
  <sheetFormatPr defaultColWidth="11.421875" defaultRowHeight="12.75"/>
  <cols>
    <col min="1" max="1" width="41.421875" style="63" customWidth="1"/>
    <col min="2" max="2" width="15.8515625" style="63" customWidth="1"/>
    <col min="3" max="3" width="17.7109375" style="63" customWidth="1"/>
    <col min="4" max="4" width="18.421875" style="63" customWidth="1"/>
    <col min="5" max="5" width="15.140625" style="63" customWidth="1"/>
    <col min="6" max="6" width="9.7109375" style="63" customWidth="1"/>
    <col min="7" max="7" width="11.421875" style="63" customWidth="1"/>
    <col min="8" max="8" width="12.140625" style="63" bestFit="1" customWidth="1"/>
    <col min="9" max="9" width="13.57421875" style="63" customWidth="1"/>
    <col min="10" max="16384" width="11.421875" style="63" customWidth="1"/>
  </cols>
  <sheetData>
    <row r="3" spans="1:6" ht="22.5" customHeight="1">
      <c r="A3" s="182" t="s">
        <v>0</v>
      </c>
      <c r="B3" s="182"/>
      <c r="C3" s="182"/>
      <c r="D3" s="182"/>
      <c r="E3" s="182"/>
      <c r="F3" s="182"/>
    </row>
    <row r="4" spans="1:6" s="90" customFormat="1" ht="22.5" customHeight="1">
      <c r="A4" s="183" t="s">
        <v>104</v>
      </c>
      <c r="B4" s="183"/>
      <c r="C4" s="183"/>
      <c r="D4" s="183"/>
      <c r="E4" s="183"/>
      <c r="F4" s="183"/>
    </row>
    <row r="5" spans="1:6" s="90" customFormat="1" ht="15" customHeight="1">
      <c r="A5" s="183"/>
      <c r="B5" s="183"/>
      <c r="C5" s="183"/>
      <c r="D5" s="183"/>
      <c r="E5" s="183"/>
      <c r="F5" s="183"/>
    </row>
    <row r="6" spans="1:6" ht="5.25" customHeight="1">
      <c r="A6" s="64"/>
      <c r="B6" s="64"/>
      <c r="C6" s="64"/>
      <c r="D6" s="64"/>
      <c r="E6" s="64"/>
      <c r="F6" s="64"/>
    </row>
    <row r="7" spans="1:6" ht="20.25" customHeight="1">
      <c r="A7" s="66" t="s">
        <v>50</v>
      </c>
      <c r="B7" s="67"/>
      <c r="C7" s="67"/>
      <c r="D7" s="67"/>
      <c r="E7" s="67"/>
      <c r="F7" s="67"/>
    </row>
    <row r="8" spans="1:6" ht="19.5" customHeight="1">
      <c r="A8" s="180" t="s">
        <v>4</v>
      </c>
      <c r="B8" s="181" t="s">
        <v>41</v>
      </c>
      <c r="C8" s="181" t="s">
        <v>42</v>
      </c>
      <c r="D8" s="181" t="s">
        <v>43</v>
      </c>
      <c r="E8" s="180" t="s">
        <v>44</v>
      </c>
      <c r="F8" s="180"/>
    </row>
    <row r="9" spans="1:6" ht="15" customHeight="1">
      <c r="A9" s="180"/>
      <c r="B9" s="181"/>
      <c r="C9" s="181"/>
      <c r="D9" s="181"/>
      <c r="E9" s="68" t="s">
        <v>45</v>
      </c>
      <c r="F9" s="68" t="s">
        <v>46</v>
      </c>
    </row>
    <row r="10" spans="1:6" ht="19.5" customHeight="1">
      <c r="A10" s="69" t="s">
        <v>11</v>
      </c>
      <c r="B10" s="70">
        <f>+B23+B36+B48</f>
        <v>90033431</v>
      </c>
      <c r="C10" s="70">
        <f>+C23+C36+C48</f>
        <v>101738051</v>
      </c>
      <c r="D10" s="70">
        <f>+D23+D36+D48</f>
        <v>45305461.49</v>
      </c>
      <c r="E10" s="70">
        <f>(D10/B10)*100</f>
        <v>50.320709748360024</v>
      </c>
      <c r="F10" s="70">
        <f aca="true" t="shared" si="0" ref="F10:F17">(D10/C10)*100</f>
        <v>44.531481628245466</v>
      </c>
    </row>
    <row r="11" spans="1:6" ht="19.5" customHeight="1">
      <c r="A11" s="71" t="s">
        <v>12</v>
      </c>
      <c r="B11" s="70">
        <f>+B24</f>
        <v>17958236</v>
      </c>
      <c r="C11" s="70">
        <f>+C24</f>
        <v>16982640</v>
      </c>
      <c r="D11" s="70">
        <f>+D24</f>
        <v>8227889.16</v>
      </c>
      <c r="E11" s="70">
        <f>(D11/B11)*100</f>
        <v>45.81680049198596</v>
      </c>
      <c r="F11" s="70">
        <f t="shared" si="0"/>
        <v>48.448822797868885</v>
      </c>
    </row>
    <row r="12" spans="1:6" ht="19.5" customHeight="1">
      <c r="A12" s="71" t="s">
        <v>13</v>
      </c>
      <c r="B12" s="70">
        <f aca="true" t="shared" si="1" ref="B12:D13">+B25+B37+B49+B60+B71</f>
        <v>42561769</v>
      </c>
      <c r="C12" s="70">
        <f t="shared" si="1"/>
        <v>48307810</v>
      </c>
      <c r="D12" s="70">
        <f t="shared" si="1"/>
        <v>15969494.370000001</v>
      </c>
      <c r="E12" s="70">
        <f>(D12/B12)*100</f>
        <v>37.52074865591231</v>
      </c>
      <c r="F12" s="70">
        <f t="shared" si="0"/>
        <v>33.057789972263286</v>
      </c>
    </row>
    <row r="13" spans="1:6" ht="19.5" customHeight="1">
      <c r="A13" s="72" t="s">
        <v>16</v>
      </c>
      <c r="B13" s="70">
        <f t="shared" si="1"/>
        <v>3390275</v>
      </c>
      <c r="C13" s="70">
        <f t="shared" si="1"/>
        <v>5070964</v>
      </c>
      <c r="D13" s="70">
        <f t="shared" si="1"/>
        <v>1421110.92</v>
      </c>
      <c r="E13" s="70">
        <f>(D13/B13)*100</f>
        <v>41.91727573721896</v>
      </c>
      <c r="F13" s="70">
        <f t="shared" si="0"/>
        <v>28.02447266436914</v>
      </c>
    </row>
    <row r="14" spans="1:6" ht="16.5" customHeight="1">
      <c r="A14" s="73" t="s">
        <v>17</v>
      </c>
      <c r="B14" s="74">
        <f>SUM(B10:B13)</f>
        <v>153943711</v>
      </c>
      <c r="C14" s="74">
        <f>SUM(C10:C13)</f>
        <v>172099465</v>
      </c>
      <c r="D14" s="74">
        <f>SUM(D10:D13)</f>
        <v>70923955.94000001</v>
      </c>
      <c r="E14" s="74">
        <f>(D14/B14)*100</f>
        <v>46.07135652329442</v>
      </c>
      <c r="F14" s="74">
        <f t="shared" si="0"/>
        <v>41.2110263910466</v>
      </c>
    </row>
    <row r="15" spans="1:6" ht="25.5" customHeight="1">
      <c r="A15" s="72" t="s">
        <v>18</v>
      </c>
      <c r="B15" s="75">
        <f>+B28+B40+B52+B63+B74</f>
        <v>44389230</v>
      </c>
      <c r="C15" s="75">
        <f>+C28+C40+C52+C63+C74</f>
        <v>34199968</v>
      </c>
      <c r="D15" s="75">
        <f>+D28+D40+D52+D63+D74</f>
        <v>1434567.8900000001</v>
      </c>
      <c r="E15" s="75">
        <f>(D15/B15)*10</f>
        <v>0.32317926893528004</v>
      </c>
      <c r="F15" s="75">
        <f t="shared" si="0"/>
        <v>4.194646878032167</v>
      </c>
    </row>
    <row r="16" spans="1:6" ht="16.5" customHeight="1">
      <c r="A16" s="73" t="s">
        <v>19</v>
      </c>
      <c r="B16" s="74">
        <f>SUM(B15)</f>
        <v>44389230</v>
      </c>
      <c r="C16" s="74">
        <f>SUM(C15)</f>
        <v>34199968</v>
      </c>
      <c r="D16" s="74">
        <f>SUM(D15)</f>
        <v>1434567.8900000001</v>
      </c>
      <c r="E16" s="74">
        <f>(D16/B16)*100</f>
        <v>3.2317926893528006</v>
      </c>
      <c r="F16" s="74">
        <f t="shared" si="0"/>
        <v>4.194646878032167</v>
      </c>
    </row>
    <row r="17" spans="1:6" ht="24.75" customHeight="1">
      <c r="A17" s="76" t="s">
        <v>20</v>
      </c>
      <c r="B17" s="77">
        <f>+B14+B16</f>
        <v>198332941</v>
      </c>
      <c r="C17" s="77">
        <f>+C14+C16</f>
        <v>206299433</v>
      </c>
      <c r="D17" s="77">
        <f>+D14+D16</f>
        <v>72358523.83000001</v>
      </c>
      <c r="E17" s="77">
        <f>(D17/B17)*100</f>
        <v>36.48336149565796</v>
      </c>
      <c r="F17" s="77">
        <f t="shared" si="0"/>
        <v>35.07451415535399</v>
      </c>
    </row>
    <row r="18" spans="1:6" ht="15" customHeight="1">
      <c r="A18" s="80"/>
      <c r="B18" s="79"/>
      <c r="C18" s="79"/>
      <c r="D18" s="79"/>
      <c r="E18" s="78"/>
      <c r="F18" s="78"/>
    </row>
    <row r="19" spans="1:6" ht="3.75" customHeight="1">
      <c r="A19" s="78"/>
      <c r="B19" s="80"/>
      <c r="C19" s="80"/>
      <c r="D19" s="80"/>
      <c r="E19" s="78"/>
      <c r="F19" s="78"/>
    </row>
    <row r="20" spans="1:6" s="90" customFormat="1" ht="15">
      <c r="A20" s="133" t="s">
        <v>3</v>
      </c>
      <c r="B20" s="134"/>
      <c r="C20" s="134"/>
      <c r="D20" s="134"/>
      <c r="E20" s="134"/>
      <c r="F20" s="134"/>
    </row>
    <row r="21" spans="1:6" ht="16.5" customHeight="1">
      <c r="A21" s="180" t="s">
        <v>4</v>
      </c>
      <c r="B21" s="181" t="s">
        <v>41</v>
      </c>
      <c r="C21" s="181" t="s">
        <v>42</v>
      </c>
      <c r="D21" s="181" t="s">
        <v>43</v>
      </c>
      <c r="E21" s="180" t="s">
        <v>44</v>
      </c>
      <c r="F21" s="180"/>
    </row>
    <row r="22" spans="1:6" ht="16.5" customHeight="1">
      <c r="A22" s="180"/>
      <c r="B22" s="181"/>
      <c r="C22" s="181"/>
      <c r="D22" s="181"/>
      <c r="E22" s="68" t="s">
        <v>45</v>
      </c>
      <c r="F22" s="68" t="s">
        <v>46</v>
      </c>
    </row>
    <row r="23" spans="1:10" s="90" customFormat="1" ht="21.75" customHeight="1">
      <c r="A23" s="92" t="s">
        <v>11</v>
      </c>
      <c r="B23" s="131">
        <v>73100431</v>
      </c>
      <c r="C23" s="131">
        <v>84805051</v>
      </c>
      <c r="D23" s="135">
        <v>38995924.27</v>
      </c>
      <c r="E23" s="93">
        <f aca="true" t="shared" si="2" ref="E23:E30">(D23/B23)*100</f>
        <v>53.345683105479914</v>
      </c>
      <c r="F23" s="93">
        <f aca="true" t="shared" si="3" ref="F23:F30">(D23/C23)*100</f>
        <v>45.98302083445478</v>
      </c>
      <c r="G23" s="95"/>
      <c r="H23" s="95"/>
      <c r="I23" s="95"/>
      <c r="J23" s="95"/>
    </row>
    <row r="24" spans="1:10" s="90" customFormat="1" ht="21.75" customHeight="1">
      <c r="A24" s="98" t="s">
        <v>12</v>
      </c>
      <c r="B24" s="131">
        <v>17958236</v>
      </c>
      <c r="C24" s="131">
        <v>16982640</v>
      </c>
      <c r="D24" s="135">
        <v>8227889.16</v>
      </c>
      <c r="E24" s="93">
        <f t="shared" si="2"/>
        <v>45.81680049198596</v>
      </c>
      <c r="F24" s="93">
        <f t="shared" si="3"/>
        <v>48.448822797868885</v>
      </c>
      <c r="G24" s="95"/>
      <c r="H24" s="95"/>
      <c r="I24" s="95"/>
      <c r="J24" s="95"/>
    </row>
    <row r="25" spans="1:10" s="90" customFormat="1" ht="21.75" customHeight="1">
      <c r="A25" s="98" t="s">
        <v>13</v>
      </c>
      <c r="B25" s="131">
        <v>11404561</v>
      </c>
      <c r="C25" s="131">
        <v>11404561</v>
      </c>
      <c r="D25" s="135">
        <v>5610821.34</v>
      </c>
      <c r="E25" s="93">
        <f t="shared" si="2"/>
        <v>49.19804751800617</v>
      </c>
      <c r="F25" s="93">
        <f t="shared" si="3"/>
        <v>49.19804751800617</v>
      </c>
      <c r="G25" s="95"/>
      <c r="H25" s="95"/>
      <c r="I25" s="95"/>
      <c r="J25" s="95"/>
    </row>
    <row r="26" spans="1:10" s="90" customFormat="1" ht="21.75" customHeight="1">
      <c r="A26" s="98" t="s">
        <v>16</v>
      </c>
      <c r="B26" s="131">
        <v>1504000</v>
      </c>
      <c r="C26" s="131">
        <v>2713800</v>
      </c>
      <c r="D26" s="129">
        <v>751998</v>
      </c>
      <c r="E26" s="93">
        <f t="shared" si="2"/>
        <v>49.99986702127659</v>
      </c>
      <c r="F26" s="93">
        <f t="shared" si="3"/>
        <v>27.71014813177095</v>
      </c>
      <c r="G26" s="95"/>
      <c r="H26" s="95"/>
      <c r="I26" s="95"/>
      <c r="J26" s="95"/>
    </row>
    <row r="27" spans="1:10" ht="16.5" customHeight="1">
      <c r="A27" s="73" t="s">
        <v>17</v>
      </c>
      <c r="B27" s="132">
        <f>SUM(B23:B26)</f>
        <v>103967228</v>
      </c>
      <c r="C27" s="132">
        <f>SUM(C23:C26)</f>
        <v>115906052</v>
      </c>
      <c r="D27" s="130">
        <f>SUM(D23:D26)</f>
        <v>53586632.77000001</v>
      </c>
      <c r="E27" s="74">
        <f t="shared" si="2"/>
        <v>51.541850062598584</v>
      </c>
      <c r="F27" s="74">
        <f t="shared" si="3"/>
        <v>46.23281687655103</v>
      </c>
      <c r="G27" s="65"/>
      <c r="H27" s="65"/>
      <c r="I27" s="65"/>
      <c r="J27" s="65"/>
    </row>
    <row r="28" spans="1:10" s="90" customFormat="1" ht="25.5" customHeight="1">
      <c r="A28" s="98" t="s">
        <v>18</v>
      </c>
      <c r="B28" s="131">
        <v>6566000</v>
      </c>
      <c r="C28" s="131">
        <v>6566000</v>
      </c>
      <c r="D28" s="129">
        <v>144600</v>
      </c>
      <c r="E28" s="96">
        <f t="shared" si="2"/>
        <v>2.2022540359427354</v>
      </c>
      <c r="F28" s="96">
        <f t="shared" si="3"/>
        <v>2.2022540359427354</v>
      </c>
      <c r="G28" s="95"/>
      <c r="H28" s="95"/>
      <c r="I28" s="95"/>
      <c r="J28" s="95"/>
    </row>
    <row r="29" spans="1:10" ht="26.25" customHeight="1">
      <c r="A29" s="73" t="s">
        <v>19</v>
      </c>
      <c r="B29" s="132">
        <f>SUM(B28)</f>
        <v>6566000</v>
      </c>
      <c r="C29" s="132">
        <f>SUM(C28)</f>
        <v>6566000</v>
      </c>
      <c r="D29" s="130">
        <f>SUM(D28)</f>
        <v>144600</v>
      </c>
      <c r="E29" s="74">
        <f t="shared" si="2"/>
        <v>2.2022540359427354</v>
      </c>
      <c r="F29" s="74">
        <f t="shared" si="3"/>
        <v>2.2022540359427354</v>
      </c>
      <c r="G29" s="65"/>
      <c r="H29" s="65"/>
      <c r="I29" s="65"/>
      <c r="J29" s="65"/>
    </row>
    <row r="30" spans="1:6" ht="21.75" customHeight="1">
      <c r="A30" s="76" t="s">
        <v>20</v>
      </c>
      <c r="B30" s="77">
        <f>B27+B29</f>
        <v>110533228</v>
      </c>
      <c r="C30" s="77">
        <f>C27+C29</f>
        <v>122472052</v>
      </c>
      <c r="D30" s="77">
        <f>D27+D29</f>
        <v>53731232.77000001</v>
      </c>
      <c r="E30" s="77">
        <f t="shared" si="2"/>
        <v>48.61093242477277</v>
      </c>
      <c r="F30" s="77">
        <f t="shared" si="3"/>
        <v>43.8722401499405</v>
      </c>
    </row>
    <row r="31" spans="1:6" ht="15">
      <c r="A31" s="67"/>
      <c r="B31" s="67"/>
      <c r="C31" s="67"/>
      <c r="D31" s="67"/>
      <c r="E31" s="67"/>
      <c r="F31" s="67"/>
    </row>
    <row r="32" spans="1:6" ht="0.75" customHeight="1">
      <c r="A32" s="67"/>
      <c r="B32" s="67"/>
      <c r="C32" s="67"/>
      <c r="D32" s="67"/>
      <c r="E32" s="67"/>
      <c r="F32" s="67"/>
    </row>
    <row r="33" spans="1:6" s="90" customFormat="1" ht="15">
      <c r="A33" s="133" t="s">
        <v>21</v>
      </c>
      <c r="B33" s="134"/>
      <c r="C33" s="134"/>
      <c r="D33" s="134"/>
      <c r="E33" s="134"/>
      <c r="F33" s="134"/>
    </row>
    <row r="34" spans="1:6" ht="15">
      <c r="A34" s="180" t="s">
        <v>4</v>
      </c>
      <c r="B34" s="181" t="s">
        <v>41</v>
      </c>
      <c r="C34" s="181" t="s">
        <v>42</v>
      </c>
      <c r="D34" s="181" t="s">
        <v>43</v>
      </c>
      <c r="E34" s="180" t="s">
        <v>44</v>
      </c>
      <c r="F34" s="180"/>
    </row>
    <row r="35" spans="1:6" ht="15">
      <c r="A35" s="180"/>
      <c r="B35" s="181"/>
      <c r="C35" s="181"/>
      <c r="D35" s="181"/>
      <c r="E35" s="68" t="s">
        <v>45</v>
      </c>
      <c r="F35" s="68" t="s">
        <v>46</v>
      </c>
    </row>
    <row r="36" spans="1:8" s="90" customFormat="1" ht="22.5" customHeight="1">
      <c r="A36" s="92" t="s">
        <v>11</v>
      </c>
      <c r="B36" s="94">
        <v>16933000</v>
      </c>
      <c r="C36" s="94">
        <v>16933000</v>
      </c>
      <c r="D36" s="94">
        <v>6309537.22</v>
      </c>
      <c r="E36" s="101">
        <f aca="true" t="shared" si="4" ref="E36:E42">(D36/B36)*100</f>
        <v>37.26178007441091</v>
      </c>
      <c r="F36" s="101">
        <f>(D36/C36)*100</f>
        <v>37.26178007441091</v>
      </c>
      <c r="G36" s="95"/>
      <c r="H36" s="95"/>
    </row>
    <row r="37" spans="1:8" s="90" customFormat="1" ht="18.75" customHeight="1">
      <c r="A37" s="98" t="s">
        <v>13</v>
      </c>
      <c r="B37" s="94">
        <v>30138239</v>
      </c>
      <c r="C37" s="94">
        <v>27138239</v>
      </c>
      <c r="D37" s="94">
        <v>8878768.57</v>
      </c>
      <c r="E37" s="101">
        <f t="shared" si="4"/>
        <v>29.46014387237423</v>
      </c>
      <c r="F37" s="101">
        <f>(D37/C37)*100</f>
        <v>32.7168191348009</v>
      </c>
      <c r="G37" s="95"/>
      <c r="H37" s="95"/>
    </row>
    <row r="38" spans="1:9" s="90" customFormat="1" ht="22.5" customHeight="1">
      <c r="A38" s="98" t="s">
        <v>16</v>
      </c>
      <c r="B38" s="94">
        <v>1874826</v>
      </c>
      <c r="C38" s="94">
        <v>1874826</v>
      </c>
      <c r="D38" s="94">
        <v>271485.23</v>
      </c>
      <c r="E38" s="101">
        <f t="shared" si="4"/>
        <v>14.480556062269246</v>
      </c>
      <c r="F38" s="101">
        <f>(D38/C38)*100</f>
        <v>14.480556062269246</v>
      </c>
      <c r="G38" s="95"/>
      <c r="H38" s="95"/>
      <c r="I38" s="95"/>
    </row>
    <row r="39" spans="1:6" ht="17.25" customHeight="1">
      <c r="A39" s="73" t="s">
        <v>17</v>
      </c>
      <c r="B39" s="74">
        <f>SUM(B36:B38)</f>
        <v>48946065</v>
      </c>
      <c r="C39" s="74">
        <f>SUM(C36:C38)</f>
        <v>45946065</v>
      </c>
      <c r="D39" s="74">
        <f>SUM(D36:D38)</f>
        <v>15459791.02</v>
      </c>
      <c r="E39" s="85">
        <f t="shared" si="4"/>
        <v>31.58536037575237</v>
      </c>
      <c r="F39" s="85">
        <f>(D39/C39)*100</f>
        <v>33.64769326818303</v>
      </c>
    </row>
    <row r="40" spans="1:8" s="90" customFormat="1" ht="23.25" customHeight="1">
      <c r="A40" s="98" t="s">
        <v>18</v>
      </c>
      <c r="B40" s="94">
        <v>2605820</v>
      </c>
      <c r="C40" s="94">
        <v>1605820</v>
      </c>
      <c r="D40" s="94">
        <v>9650.56</v>
      </c>
      <c r="E40" s="100">
        <f t="shared" si="4"/>
        <v>0.3703463784912235</v>
      </c>
      <c r="F40" s="100">
        <f>(D40/C40)*10</f>
        <v>0.060097395723057376</v>
      </c>
      <c r="G40" s="95"/>
      <c r="H40" s="95"/>
    </row>
    <row r="41" spans="1:8" ht="17.25" customHeight="1">
      <c r="A41" s="73" t="s">
        <v>19</v>
      </c>
      <c r="B41" s="74">
        <f>SUM(B40)</f>
        <v>2605820</v>
      </c>
      <c r="C41" s="74">
        <f>SUM(C40)</f>
        <v>1605820</v>
      </c>
      <c r="D41" s="74">
        <f>SUM(D40)</f>
        <v>9650.56</v>
      </c>
      <c r="E41" s="85">
        <f t="shared" si="4"/>
        <v>0.3703463784912235</v>
      </c>
      <c r="F41" s="85">
        <f>(D41/C41)*100</f>
        <v>0.6009739572305738</v>
      </c>
      <c r="G41" s="65"/>
      <c r="H41" s="65"/>
    </row>
    <row r="42" spans="1:6" ht="24.75" customHeight="1">
      <c r="A42" s="76" t="s">
        <v>20</v>
      </c>
      <c r="B42" s="77">
        <f>B39+B41</f>
        <v>51551885</v>
      </c>
      <c r="C42" s="77">
        <f>C39+C41</f>
        <v>47551885</v>
      </c>
      <c r="D42" s="77">
        <f>D39+D41</f>
        <v>15469441.58</v>
      </c>
      <c r="E42" s="77">
        <f t="shared" si="4"/>
        <v>30.00751879392965</v>
      </c>
      <c r="F42" s="77">
        <f>(D42/C42)*100</f>
        <v>32.53171053050789</v>
      </c>
    </row>
    <row r="43" spans="1:6" ht="24.75" customHeight="1">
      <c r="A43" s="67"/>
      <c r="B43" s="67"/>
      <c r="C43" s="67"/>
      <c r="D43" s="67"/>
      <c r="E43" s="67"/>
      <c r="F43" s="67"/>
    </row>
    <row r="44" spans="1:6" ht="15">
      <c r="A44" s="67"/>
      <c r="B44" s="67"/>
      <c r="C44" s="67"/>
      <c r="D44" s="67"/>
      <c r="E44" s="67"/>
      <c r="F44" s="67"/>
    </row>
    <row r="45" spans="1:6" s="90" customFormat="1" ht="26.25" customHeight="1">
      <c r="A45" s="173" t="s">
        <v>110</v>
      </c>
      <c r="B45" s="134"/>
      <c r="C45" s="134"/>
      <c r="D45" s="134"/>
      <c r="E45" s="134"/>
      <c r="F45" s="134"/>
    </row>
    <row r="46" spans="1:6" ht="15">
      <c r="A46" s="180" t="s">
        <v>4</v>
      </c>
      <c r="B46" s="181" t="s">
        <v>41</v>
      </c>
      <c r="C46" s="181" t="s">
        <v>42</v>
      </c>
      <c r="D46" s="181" t="s">
        <v>43</v>
      </c>
      <c r="E46" s="180" t="s">
        <v>44</v>
      </c>
      <c r="F46" s="180"/>
    </row>
    <row r="47" spans="1:6" ht="15">
      <c r="A47" s="180"/>
      <c r="B47" s="181"/>
      <c r="C47" s="181"/>
      <c r="D47" s="181"/>
      <c r="E47" s="68" t="s">
        <v>45</v>
      </c>
      <c r="F47" s="68" t="s">
        <v>46</v>
      </c>
    </row>
    <row r="48" spans="1:8" s="90" customFormat="1" ht="22.5" customHeight="1">
      <c r="A48" s="92" t="s">
        <v>11</v>
      </c>
      <c r="B48" s="94"/>
      <c r="C48" s="94"/>
      <c r="D48" s="94"/>
      <c r="E48" s="101"/>
      <c r="F48" s="101"/>
      <c r="G48" s="95"/>
      <c r="H48" s="95"/>
    </row>
    <row r="49" spans="1:8" s="90" customFormat="1" ht="18.75" customHeight="1">
      <c r="A49" s="98" t="s">
        <v>13</v>
      </c>
      <c r="B49" s="94"/>
      <c r="C49" s="94"/>
      <c r="D49" s="94"/>
      <c r="E49" s="101"/>
      <c r="F49" s="101"/>
      <c r="G49" s="95"/>
      <c r="H49" s="95"/>
    </row>
    <row r="50" spans="1:9" s="90" customFormat="1" ht="22.5" customHeight="1">
      <c r="A50" s="98" t="s">
        <v>16</v>
      </c>
      <c r="B50" s="94"/>
      <c r="C50" s="94"/>
      <c r="D50" s="94"/>
      <c r="E50" s="101"/>
      <c r="F50" s="101"/>
      <c r="G50" s="95"/>
      <c r="H50" s="95"/>
      <c r="I50" s="95"/>
    </row>
    <row r="51" spans="1:6" ht="17.25" customHeight="1">
      <c r="A51" s="73" t="s">
        <v>17</v>
      </c>
      <c r="B51" s="74">
        <f>SUM(B48:B50)</f>
        <v>0</v>
      </c>
      <c r="C51" s="74">
        <f>SUM(C48:C50)</f>
        <v>0</v>
      </c>
      <c r="D51" s="74">
        <f>SUM(D48:D50)</f>
        <v>0</v>
      </c>
      <c r="E51" s="85"/>
      <c r="F51" s="85"/>
    </row>
    <row r="52" spans="1:8" s="90" customFormat="1" ht="23.25" customHeight="1">
      <c r="A52" s="98" t="s">
        <v>18</v>
      </c>
      <c r="B52" s="94"/>
      <c r="C52" s="94">
        <v>602284</v>
      </c>
      <c r="D52" s="94">
        <v>428367.78</v>
      </c>
      <c r="E52" s="100"/>
      <c r="F52" s="100">
        <f>(D52/C52)*10</f>
        <v>7.112388507747176</v>
      </c>
      <c r="G52" s="95"/>
      <c r="H52" s="95"/>
    </row>
    <row r="53" spans="1:8" ht="17.25" customHeight="1">
      <c r="A53" s="73" t="s">
        <v>19</v>
      </c>
      <c r="B53" s="74">
        <f>SUM(B52)</f>
        <v>0</v>
      </c>
      <c r="C53" s="74">
        <f>SUM(C52)</f>
        <v>602284</v>
      </c>
      <c r="D53" s="74">
        <f>SUM(D52)</f>
        <v>428367.78</v>
      </c>
      <c r="E53" s="85"/>
      <c r="F53" s="85">
        <f>(D53/C53)*100</f>
        <v>71.12388507747175</v>
      </c>
      <c r="G53" s="65"/>
      <c r="H53" s="65"/>
    </row>
    <row r="54" spans="1:6" ht="24.75" customHeight="1">
      <c r="A54" s="76" t="s">
        <v>20</v>
      </c>
      <c r="B54" s="77">
        <f>B51+B53</f>
        <v>0</v>
      </c>
      <c r="C54" s="77">
        <f>C51+C53</f>
        <v>602284</v>
      </c>
      <c r="D54" s="77">
        <f>D51+D53</f>
        <v>428367.78</v>
      </c>
      <c r="E54" s="77"/>
      <c r="F54" s="77">
        <f>(D54/C54)*100</f>
        <v>71.12388507747175</v>
      </c>
    </row>
    <row r="55" spans="1:6" ht="16.5" customHeight="1">
      <c r="A55" s="67"/>
      <c r="B55" s="67"/>
      <c r="C55" s="67"/>
      <c r="D55" s="67"/>
      <c r="E55" s="67"/>
      <c r="F55" s="67"/>
    </row>
    <row r="56" spans="1:6" ht="16.5" customHeight="1">
      <c r="A56" s="67"/>
      <c r="B56" s="67"/>
      <c r="C56" s="67"/>
      <c r="D56" s="67"/>
      <c r="E56" s="67"/>
      <c r="F56" s="67"/>
    </row>
    <row r="57" spans="1:6" s="90" customFormat="1" ht="15">
      <c r="A57" s="174" t="s">
        <v>22</v>
      </c>
      <c r="B57" s="134"/>
      <c r="C57" s="134"/>
      <c r="D57" s="134"/>
      <c r="E57" s="134"/>
      <c r="F57" s="134"/>
    </row>
    <row r="58" spans="1:6" ht="15">
      <c r="A58" s="180" t="s">
        <v>4</v>
      </c>
      <c r="B58" s="181" t="s">
        <v>41</v>
      </c>
      <c r="C58" s="181" t="s">
        <v>42</v>
      </c>
      <c r="D58" s="181" t="s">
        <v>43</v>
      </c>
      <c r="E58" s="180" t="s">
        <v>44</v>
      </c>
      <c r="F58" s="180"/>
    </row>
    <row r="59" spans="1:6" ht="15">
      <c r="A59" s="180"/>
      <c r="B59" s="181"/>
      <c r="C59" s="181"/>
      <c r="D59" s="181"/>
      <c r="E59" s="68" t="s">
        <v>45</v>
      </c>
      <c r="F59" s="68" t="s">
        <v>46</v>
      </c>
    </row>
    <row r="60" spans="1:6" s="90" customFormat="1" ht="18.75" customHeight="1">
      <c r="A60" s="98" t="s">
        <v>13</v>
      </c>
      <c r="B60" s="94">
        <v>0</v>
      </c>
      <c r="C60" s="94">
        <v>8492709</v>
      </c>
      <c r="D60" s="94">
        <f>45898.84+570477.22</f>
        <v>616376.0599999999</v>
      </c>
      <c r="E60" s="93">
        <v>0</v>
      </c>
      <c r="F60" s="93">
        <f aca="true" t="shared" si="5" ref="F60:F65">(D60/C60)*100</f>
        <v>7.257708464990381</v>
      </c>
    </row>
    <row r="61" spans="1:6" s="90" customFormat="1" ht="18.75" customHeight="1">
      <c r="A61" s="98" t="s">
        <v>16</v>
      </c>
      <c r="B61" s="94">
        <v>0</v>
      </c>
      <c r="C61" s="94">
        <v>461689</v>
      </c>
      <c r="D61" s="94">
        <v>389427.69</v>
      </c>
      <c r="E61" s="99">
        <v>0</v>
      </c>
      <c r="F61" s="96">
        <f t="shared" si="5"/>
        <v>84.34848783488452</v>
      </c>
    </row>
    <row r="62" spans="1:8" ht="19.5" customHeight="1">
      <c r="A62" s="73" t="s">
        <v>17</v>
      </c>
      <c r="B62" s="74">
        <f>SUM(B60:B61)</f>
        <v>0</v>
      </c>
      <c r="C62" s="74">
        <f>SUM(C60:C61)</f>
        <v>8954398</v>
      </c>
      <c r="D62" s="74">
        <f>SUM(D60:D61)</f>
        <v>1005803.75</v>
      </c>
      <c r="E62" s="74">
        <f>+E60</f>
        <v>0</v>
      </c>
      <c r="F62" s="74">
        <f t="shared" si="5"/>
        <v>11.232511107949412</v>
      </c>
      <c r="G62" s="65"/>
      <c r="H62" s="65"/>
    </row>
    <row r="63" spans="1:8" s="90" customFormat="1" ht="20.25" customHeight="1">
      <c r="A63" s="98" t="s">
        <v>18</v>
      </c>
      <c r="B63" s="94">
        <v>0</v>
      </c>
      <c r="C63" s="94">
        <v>208454</v>
      </c>
      <c r="D63" s="94">
        <f>6127.86+21110</f>
        <v>27237.86</v>
      </c>
      <c r="E63" s="99">
        <v>0</v>
      </c>
      <c r="F63" s="96">
        <f t="shared" si="5"/>
        <v>13.06660462260259</v>
      </c>
      <c r="G63" s="95"/>
      <c r="H63" s="95"/>
    </row>
    <row r="64" spans="1:8" ht="19.5" customHeight="1">
      <c r="A64" s="73" t="s">
        <v>19</v>
      </c>
      <c r="B64" s="74">
        <f>SUM(B61:B63)</f>
        <v>0</v>
      </c>
      <c r="C64" s="74">
        <f>+C63</f>
        <v>208454</v>
      </c>
      <c r="D64" s="74">
        <f>+D63</f>
        <v>27237.86</v>
      </c>
      <c r="E64" s="74">
        <v>0</v>
      </c>
      <c r="F64" s="74">
        <f t="shared" si="5"/>
        <v>13.06660462260259</v>
      </c>
      <c r="G64" s="65"/>
      <c r="H64" s="65"/>
    </row>
    <row r="65" spans="1:6" ht="25.5" customHeight="1">
      <c r="A65" s="76" t="s">
        <v>20</v>
      </c>
      <c r="B65" s="77">
        <v>0</v>
      </c>
      <c r="C65" s="77">
        <f>C62+C64</f>
        <v>9162852</v>
      </c>
      <c r="D65" s="77">
        <f>D62+D64</f>
        <v>1033041.61</v>
      </c>
      <c r="E65" s="77">
        <v>0</v>
      </c>
      <c r="F65" s="77">
        <f t="shared" si="5"/>
        <v>11.274236558660993</v>
      </c>
    </row>
    <row r="66" spans="1:6" ht="15">
      <c r="A66" s="67"/>
      <c r="B66" s="67"/>
      <c r="C66" s="67"/>
      <c r="D66" s="172"/>
      <c r="E66" s="67"/>
      <c r="F66" s="67"/>
    </row>
    <row r="67" spans="1:6" ht="0.75" customHeight="1">
      <c r="A67" s="67"/>
      <c r="B67" s="67"/>
      <c r="C67" s="67"/>
      <c r="D67" s="67"/>
      <c r="E67" s="67"/>
      <c r="F67" s="67"/>
    </row>
    <row r="68" spans="1:6" ht="24">
      <c r="A68" s="81" t="s">
        <v>47</v>
      </c>
      <c r="B68" s="67"/>
      <c r="C68" s="67"/>
      <c r="D68" s="172"/>
      <c r="E68" s="67"/>
      <c r="F68" s="67"/>
    </row>
    <row r="69" spans="1:6" ht="15">
      <c r="A69" s="180" t="s">
        <v>4</v>
      </c>
      <c r="B69" s="181" t="s">
        <v>41</v>
      </c>
      <c r="C69" s="181" t="s">
        <v>42</v>
      </c>
      <c r="D69" s="181" t="s">
        <v>43</v>
      </c>
      <c r="E69" s="180" t="s">
        <v>44</v>
      </c>
      <c r="F69" s="180"/>
    </row>
    <row r="70" spans="1:6" ht="15">
      <c r="A70" s="180"/>
      <c r="B70" s="181"/>
      <c r="C70" s="181"/>
      <c r="D70" s="181"/>
      <c r="E70" s="68" t="s">
        <v>45</v>
      </c>
      <c r="F70" s="68" t="s">
        <v>46</v>
      </c>
    </row>
    <row r="71" spans="1:6" s="90" customFormat="1" ht="20.25" customHeight="1">
      <c r="A71" s="98" t="s">
        <v>13</v>
      </c>
      <c r="B71" s="94">
        <v>1018969</v>
      </c>
      <c r="C71" s="94">
        <v>1272301</v>
      </c>
      <c r="D71" s="94">
        <v>863528.4</v>
      </c>
      <c r="E71" s="93">
        <v>0</v>
      </c>
      <c r="F71" s="93">
        <f aca="true" t="shared" si="6" ref="F71:F76">(D71/C71)*100</f>
        <v>67.87139206838634</v>
      </c>
    </row>
    <row r="72" spans="1:8" s="90" customFormat="1" ht="20.25" customHeight="1">
      <c r="A72" s="98" t="s">
        <v>16</v>
      </c>
      <c r="B72" s="94">
        <v>11449</v>
      </c>
      <c r="C72" s="94">
        <v>20649</v>
      </c>
      <c r="D72" s="94">
        <v>8200</v>
      </c>
      <c r="E72" s="93">
        <v>0</v>
      </c>
      <c r="F72" s="93">
        <f t="shared" si="6"/>
        <v>39.711366167853164</v>
      </c>
      <c r="G72" s="95"/>
      <c r="H72" s="95"/>
    </row>
    <row r="73" spans="1:6" ht="18.75" customHeight="1">
      <c r="A73" s="73" t="s">
        <v>17</v>
      </c>
      <c r="B73" s="74">
        <f>SUM(B71:B72)</f>
        <v>1030418</v>
      </c>
      <c r="C73" s="74">
        <f>SUM(C71:C72)</f>
        <v>1292950</v>
      </c>
      <c r="D73" s="74">
        <f>SUM(D71:D72)</f>
        <v>871728.4</v>
      </c>
      <c r="E73" s="74">
        <v>0</v>
      </c>
      <c r="F73" s="74">
        <f t="shared" si="6"/>
        <v>67.4216636374183</v>
      </c>
    </row>
    <row r="74" spans="1:6" s="90" customFormat="1" ht="21" customHeight="1">
      <c r="A74" s="98" t="s">
        <v>18</v>
      </c>
      <c r="B74" s="94">
        <v>35217410</v>
      </c>
      <c r="C74" s="94">
        <v>25217410</v>
      </c>
      <c r="D74" s="94">
        <v>824711.69</v>
      </c>
      <c r="E74" s="96">
        <f>(D74/B74)*100</f>
        <v>2.3417726914046204</v>
      </c>
      <c r="F74" s="96">
        <f t="shared" si="6"/>
        <v>3.270406001250723</v>
      </c>
    </row>
    <row r="75" spans="1:6" ht="18.75" customHeight="1">
      <c r="A75" s="73" t="s">
        <v>19</v>
      </c>
      <c r="B75" s="74">
        <f>SUM(B74)</f>
        <v>35217410</v>
      </c>
      <c r="C75" s="74">
        <f>SUM(C74)</f>
        <v>25217410</v>
      </c>
      <c r="D75" s="74">
        <f>SUM(D74)</f>
        <v>824711.69</v>
      </c>
      <c r="E75" s="74">
        <f>(D75/B75)*100</f>
        <v>2.3417726914046204</v>
      </c>
      <c r="F75" s="74">
        <f t="shared" si="6"/>
        <v>3.270406001250723</v>
      </c>
    </row>
    <row r="76" spans="1:6" ht="16.5" customHeight="1">
      <c r="A76" s="76" t="s">
        <v>20</v>
      </c>
      <c r="B76" s="77">
        <f>B73+B75</f>
        <v>36247828</v>
      </c>
      <c r="C76" s="77">
        <f>C73+C75</f>
        <v>26510360</v>
      </c>
      <c r="D76" s="77">
        <f>D73+D75</f>
        <v>1696440.0899999999</v>
      </c>
      <c r="E76" s="77">
        <f>(D76/B76)*100</f>
        <v>4.680115150623646</v>
      </c>
      <c r="F76" s="77">
        <f t="shared" si="6"/>
        <v>6.399159008025541</v>
      </c>
    </row>
    <row r="78" spans="2:4" ht="15">
      <c r="B78" s="65"/>
      <c r="C78" s="65"/>
      <c r="D78" s="65"/>
    </row>
    <row r="79" ht="15">
      <c r="D79" s="65"/>
    </row>
    <row r="80" ht="15">
      <c r="D80" s="65"/>
    </row>
  </sheetData>
  <sheetProtection/>
  <mergeCells count="32">
    <mergeCell ref="A58:A59"/>
    <mergeCell ref="B58:B59"/>
    <mergeCell ref="C58:C59"/>
    <mergeCell ref="D58:D59"/>
    <mergeCell ref="E58:F58"/>
    <mergeCell ref="D8:D9"/>
    <mergeCell ref="E8:F8"/>
    <mergeCell ref="A34:A35"/>
    <mergeCell ref="B34:B35"/>
    <mergeCell ref="C34:C35"/>
    <mergeCell ref="D34:D35"/>
    <mergeCell ref="E34:F34"/>
    <mergeCell ref="A21:A22"/>
    <mergeCell ref="B21:B22"/>
    <mergeCell ref="C21:C22"/>
    <mergeCell ref="A8:A9"/>
    <mergeCell ref="B8:B9"/>
    <mergeCell ref="C8:C9"/>
    <mergeCell ref="A3:F3"/>
    <mergeCell ref="A4:F5"/>
    <mergeCell ref="A69:A70"/>
    <mergeCell ref="B69:B70"/>
    <mergeCell ref="C69:C70"/>
    <mergeCell ref="D69:D70"/>
    <mergeCell ref="E69:F69"/>
    <mergeCell ref="A46:A47"/>
    <mergeCell ref="B46:B47"/>
    <mergeCell ref="C46:C47"/>
    <mergeCell ref="D46:D47"/>
    <mergeCell ref="E46:F46"/>
    <mergeCell ref="D21:D22"/>
    <mergeCell ref="E21:F21"/>
  </mergeCells>
  <printOptions/>
  <pageMargins left="0.7480314960629921" right="0.11811023622047245" top="0.7086614173228347" bottom="0.8267716535433072" header="0.15748031496062992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65534"/>
  <sheetViews>
    <sheetView zoomScale="130" zoomScaleNormal="130" zoomScalePageLayoutView="0" workbookViewId="0" topLeftCell="A1">
      <selection activeCell="E47" sqref="E47:F47"/>
    </sheetView>
  </sheetViews>
  <sheetFormatPr defaultColWidth="11.421875" defaultRowHeight="12.75"/>
  <cols>
    <col min="1" max="1" width="42.00390625" style="63" customWidth="1"/>
    <col min="2" max="3" width="12.8515625" style="63" bestFit="1" customWidth="1"/>
    <col min="4" max="4" width="14.28125" style="63" customWidth="1"/>
    <col min="5" max="5" width="11.421875" style="63" customWidth="1"/>
    <col min="6" max="6" width="10.28125" style="63" customWidth="1"/>
    <col min="7" max="7" width="17.57421875" style="63" customWidth="1"/>
    <col min="8" max="9" width="12.57421875" style="63" bestFit="1" customWidth="1"/>
    <col min="10" max="10" width="15.00390625" style="63" customWidth="1"/>
    <col min="11" max="16384" width="11.421875" style="63" customWidth="1"/>
  </cols>
  <sheetData>
    <row r="1" spans="1:6" ht="16.5" customHeight="1">
      <c r="A1" s="187" t="s">
        <v>0</v>
      </c>
      <c r="B1" s="187"/>
      <c r="C1" s="187"/>
      <c r="D1" s="187"/>
      <c r="E1" s="187"/>
      <c r="F1" s="187"/>
    </row>
    <row r="2" spans="1:15" s="90" customFormat="1" ht="34.5" customHeight="1">
      <c r="A2" s="183" t="s">
        <v>103</v>
      </c>
      <c r="B2" s="183"/>
      <c r="C2" s="183"/>
      <c r="D2" s="183"/>
      <c r="E2" s="183"/>
      <c r="F2" s="183"/>
      <c r="N2" s="91"/>
      <c r="O2" s="91"/>
    </row>
    <row r="3" spans="1:6" ht="15" customHeight="1">
      <c r="A3" s="78"/>
      <c r="B3" s="78"/>
      <c r="C3" s="78"/>
      <c r="D3" s="78"/>
      <c r="E3" s="78"/>
      <c r="F3" s="78"/>
    </row>
    <row r="4" spans="1:6" ht="15" customHeight="1">
      <c r="A4" s="66" t="s">
        <v>50</v>
      </c>
      <c r="B4" s="67"/>
      <c r="C4" s="67"/>
      <c r="D4" s="67"/>
      <c r="E4" s="67"/>
      <c r="F4" s="67"/>
    </row>
    <row r="5" spans="1:6" ht="15" customHeight="1">
      <c r="A5" s="180" t="s">
        <v>4</v>
      </c>
      <c r="B5" s="181" t="s">
        <v>41</v>
      </c>
      <c r="C5" s="181" t="s">
        <v>42</v>
      </c>
      <c r="D5" s="181" t="s">
        <v>43</v>
      </c>
      <c r="E5" s="184" t="s">
        <v>44</v>
      </c>
      <c r="F5" s="184"/>
    </row>
    <row r="6" spans="1:6" ht="15" customHeight="1">
      <c r="A6" s="180"/>
      <c r="B6" s="181"/>
      <c r="C6" s="181"/>
      <c r="D6" s="181"/>
      <c r="E6" s="68" t="s">
        <v>48</v>
      </c>
      <c r="F6" s="68" t="s">
        <v>49</v>
      </c>
    </row>
    <row r="7" spans="1:6" s="90" customFormat="1" ht="16.5" customHeight="1">
      <c r="A7" s="92" t="s">
        <v>28</v>
      </c>
      <c r="B7" s="93">
        <f aca="true" t="shared" si="0" ref="B7:D9">+B22</f>
        <v>128568</v>
      </c>
      <c r="C7" s="93">
        <f t="shared" si="0"/>
        <v>128568</v>
      </c>
      <c r="D7" s="93">
        <f t="shared" si="0"/>
        <v>60249.21</v>
      </c>
      <c r="E7" s="93">
        <f>(D7/B7)*100</f>
        <v>46.86174631323502</v>
      </c>
      <c r="F7" s="93">
        <f>(D7/C7)*100</f>
        <v>46.86174631323502</v>
      </c>
    </row>
    <row r="8" spans="1:9" s="90" customFormat="1" ht="16.5" customHeight="1">
      <c r="A8" s="92" t="s">
        <v>29</v>
      </c>
      <c r="B8" s="93">
        <f t="shared" si="0"/>
        <v>27053297</v>
      </c>
      <c r="C8" s="93">
        <f t="shared" si="0"/>
        <v>24856560</v>
      </c>
      <c r="D8" s="93">
        <f t="shared" si="0"/>
        <v>13040191.48</v>
      </c>
      <c r="E8" s="93">
        <f>(D8/B8)*100</f>
        <v>48.201856801409455</v>
      </c>
      <c r="F8" s="93">
        <f aca="true" t="shared" si="1" ref="F8:F16">(D8/C8)*100</f>
        <v>52.46177057485026</v>
      </c>
      <c r="G8" s="95"/>
      <c r="H8" s="95"/>
      <c r="I8" s="95"/>
    </row>
    <row r="9" spans="1:6" s="90" customFormat="1" ht="16.5" customHeight="1">
      <c r="A9" s="92" t="s">
        <v>30</v>
      </c>
      <c r="B9" s="93">
        <f t="shared" si="0"/>
        <v>22459585</v>
      </c>
      <c r="C9" s="93">
        <f t="shared" si="0"/>
        <v>22459585</v>
      </c>
      <c r="D9" s="93">
        <f t="shared" si="0"/>
        <v>8802522.93</v>
      </c>
      <c r="E9" s="93">
        <f>(D9/B9)*100</f>
        <v>39.19272297328735</v>
      </c>
      <c r="F9" s="93">
        <f t="shared" si="1"/>
        <v>39.19272297328735</v>
      </c>
    </row>
    <row r="10" spans="1:8" s="90" customFormat="1" ht="16.5" customHeight="1">
      <c r="A10" s="92" t="s">
        <v>31</v>
      </c>
      <c r="B10" s="93">
        <f>+B39+B49</f>
        <v>6247827</v>
      </c>
      <c r="C10" s="93">
        <f>+C39+C49</f>
        <v>6496467</v>
      </c>
      <c r="D10" s="93">
        <f>+D39+D49</f>
        <v>916421.1900000001</v>
      </c>
      <c r="E10" s="93">
        <f>(D10/B10)*100</f>
        <v>14.667838754178053</v>
      </c>
      <c r="F10" s="93">
        <f t="shared" si="1"/>
        <v>14.106454939276997</v>
      </c>
      <c r="H10" s="95"/>
    </row>
    <row r="11" spans="1:6" s="90" customFormat="1" ht="16.5" customHeight="1">
      <c r="A11" s="92" t="s">
        <v>73</v>
      </c>
      <c r="B11" s="93">
        <v>0</v>
      </c>
      <c r="C11" s="93">
        <v>0</v>
      </c>
      <c r="D11" s="93">
        <v>0</v>
      </c>
      <c r="E11" s="93"/>
      <c r="F11" s="93"/>
    </row>
    <row r="12" spans="1:6" s="90" customFormat="1" ht="16.5" customHeight="1">
      <c r="A12" s="92" t="s">
        <v>33</v>
      </c>
      <c r="B12" s="93">
        <f>+B25+B41+B50</f>
        <v>107172</v>
      </c>
      <c r="C12" s="93">
        <f>+C25+C41+C50</f>
        <v>107172</v>
      </c>
      <c r="D12" s="93">
        <f>+D25+D41+D50</f>
        <v>434007.2</v>
      </c>
      <c r="E12" s="93">
        <f>(D12/B12)*100</f>
        <v>404.9632366662935</v>
      </c>
      <c r="F12" s="93">
        <f>(D12/C12)*100</f>
        <v>404.9632366662935</v>
      </c>
    </row>
    <row r="13" spans="1:6" s="90" customFormat="1" ht="16.5" customHeight="1">
      <c r="A13" s="92" t="s">
        <v>34</v>
      </c>
      <c r="B13" s="93">
        <f>+B26</f>
        <v>0</v>
      </c>
      <c r="C13" s="93">
        <f>+C26</f>
        <v>0</v>
      </c>
      <c r="D13" s="93">
        <f>+D26</f>
        <v>20.62</v>
      </c>
      <c r="E13" s="93"/>
      <c r="F13" s="93"/>
    </row>
    <row r="14" spans="1:6" s="90" customFormat="1" ht="16.5" customHeight="1">
      <c r="A14" s="92" t="s">
        <v>109</v>
      </c>
      <c r="B14" s="94">
        <v>0</v>
      </c>
      <c r="C14" s="94">
        <v>602284</v>
      </c>
      <c r="D14" s="94">
        <v>602284</v>
      </c>
      <c r="E14" s="93"/>
      <c r="F14" s="93">
        <f>(D14/C14)*100</f>
        <v>100</v>
      </c>
    </row>
    <row r="15" spans="1:14" s="90" customFormat="1" ht="16.5" customHeight="1">
      <c r="A15" s="92" t="s">
        <v>35</v>
      </c>
      <c r="B15" s="93">
        <f>+B27+B42+B51</f>
        <v>31803264</v>
      </c>
      <c r="C15" s="93">
        <f>+C27+C42+C51</f>
        <v>29176745</v>
      </c>
      <c r="D15" s="93">
        <f>+D27+D42+D51</f>
        <v>73322322.81</v>
      </c>
      <c r="E15" s="93">
        <v>0</v>
      </c>
      <c r="F15" s="93">
        <f t="shared" si="1"/>
        <v>251.30398476594974</v>
      </c>
      <c r="N15" s="90" t="s">
        <v>106</v>
      </c>
    </row>
    <row r="16" spans="1:6" ht="24" customHeight="1">
      <c r="A16" s="76" t="s">
        <v>20</v>
      </c>
      <c r="B16" s="77">
        <f>+SUM(B7:B15)</f>
        <v>87799713</v>
      </c>
      <c r="C16" s="77">
        <f>+SUM(C7:C15)</f>
        <v>83827381</v>
      </c>
      <c r="D16" s="77">
        <f>+SUM(D7:D15)</f>
        <v>97178019.44</v>
      </c>
      <c r="E16" s="77">
        <f>(D16/B16)*100</f>
        <v>110.68147733011382</v>
      </c>
      <c r="F16" s="77">
        <f t="shared" si="1"/>
        <v>115.92634564116943</v>
      </c>
    </row>
    <row r="17" spans="1:10" ht="15">
      <c r="A17" s="83"/>
      <c r="B17" s="79"/>
      <c r="C17" s="79"/>
      <c r="D17" s="79"/>
      <c r="E17" s="83"/>
      <c r="F17" s="83"/>
      <c r="G17" s="65"/>
      <c r="H17" s="65"/>
      <c r="I17" s="65"/>
      <c r="J17" s="65"/>
    </row>
    <row r="18" spans="1:11" ht="15">
      <c r="A18" s="83"/>
      <c r="B18" s="79"/>
      <c r="C18" s="79"/>
      <c r="D18" s="79"/>
      <c r="E18" s="82"/>
      <c r="F18" s="82"/>
      <c r="I18" s="65"/>
      <c r="K18" s="65"/>
    </row>
    <row r="19" spans="1:6" s="90" customFormat="1" ht="15">
      <c r="A19" s="133" t="s">
        <v>21</v>
      </c>
      <c r="B19" s="134"/>
      <c r="C19" s="134"/>
      <c r="D19" s="134"/>
      <c r="E19" s="134"/>
      <c r="F19" s="134"/>
    </row>
    <row r="20" spans="1:6" ht="12.75" customHeight="1">
      <c r="A20" s="180" t="s">
        <v>4</v>
      </c>
      <c r="B20" s="181" t="s">
        <v>41</v>
      </c>
      <c r="C20" s="181" t="s">
        <v>42</v>
      </c>
      <c r="D20" s="181" t="s">
        <v>43</v>
      </c>
      <c r="E20" s="184" t="s">
        <v>44</v>
      </c>
      <c r="F20" s="184"/>
    </row>
    <row r="21" spans="1:6" ht="12.75" customHeight="1">
      <c r="A21" s="180"/>
      <c r="B21" s="181"/>
      <c r="C21" s="181"/>
      <c r="D21" s="181"/>
      <c r="E21" s="68" t="s">
        <v>48</v>
      </c>
      <c r="F21" s="68" t="s">
        <v>49</v>
      </c>
    </row>
    <row r="22" spans="1:11" s="90" customFormat="1" ht="20.25" customHeight="1">
      <c r="A22" s="92" t="s">
        <v>28</v>
      </c>
      <c r="B22" s="94">
        <v>128568</v>
      </c>
      <c r="C22" s="94">
        <v>128568</v>
      </c>
      <c r="D22" s="93">
        <v>60249.21</v>
      </c>
      <c r="E22" s="93">
        <f>(D22/B22)*100</f>
        <v>46.86174631323502</v>
      </c>
      <c r="F22" s="93">
        <f aca="true" t="shared" si="2" ref="F22:F28">(D22/C22)*100</f>
        <v>46.86174631323502</v>
      </c>
      <c r="G22" s="95"/>
      <c r="K22" s="95"/>
    </row>
    <row r="23" spans="1:11" s="90" customFormat="1" ht="20.25" customHeight="1">
      <c r="A23" s="92" t="s">
        <v>29</v>
      </c>
      <c r="B23" s="94">
        <v>27053297</v>
      </c>
      <c r="C23" s="94">
        <v>24856560</v>
      </c>
      <c r="D23" s="93">
        <v>13040191.48</v>
      </c>
      <c r="E23" s="93">
        <f>(D23/B23)*100</f>
        <v>48.201856801409455</v>
      </c>
      <c r="F23" s="93">
        <f t="shared" si="2"/>
        <v>52.46177057485026</v>
      </c>
      <c r="G23" s="95"/>
      <c r="H23" s="95"/>
      <c r="I23" s="95"/>
      <c r="J23" s="95"/>
      <c r="K23" s="95"/>
    </row>
    <row r="24" spans="1:11" s="90" customFormat="1" ht="20.25" customHeight="1">
      <c r="A24" s="92" t="s">
        <v>30</v>
      </c>
      <c r="B24" s="94">
        <v>22459585</v>
      </c>
      <c r="C24" s="94">
        <v>22459585</v>
      </c>
      <c r="D24" s="94">
        <v>8802522.93</v>
      </c>
      <c r="E24" s="93">
        <f>(D24/B24)*100</f>
        <v>39.19272297328735</v>
      </c>
      <c r="F24" s="93">
        <f t="shared" si="2"/>
        <v>39.19272297328735</v>
      </c>
      <c r="G24" s="95"/>
      <c r="H24" s="95"/>
      <c r="I24" s="95"/>
      <c r="J24" s="95"/>
      <c r="K24" s="95"/>
    </row>
    <row r="25" spans="1:11" s="90" customFormat="1" ht="20.25" customHeight="1">
      <c r="A25" s="92" t="s">
        <v>33</v>
      </c>
      <c r="B25" s="94">
        <v>107172</v>
      </c>
      <c r="C25" s="94">
        <v>107172</v>
      </c>
      <c r="D25" s="94">
        <v>23986.58</v>
      </c>
      <c r="E25" s="93">
        <f>(D25/B25)*100</f>
        <v>22.381386929421865</v>
      </c>
      <c r="F25" s="93">
        <f>(D25/C25)*100</f>
        <v>22.381386929421865</v>
      </c>
      <c r="G25" s="95"/>
      <c r="H25" s="95"/>
      <c r="I25" s="95"/>
      <c r="J25" s="95"/>
      <c r="K25" s="95"/>
    </row>
    <row r="26" spans="1:11" s="90" customFormat="1" ht="20.25" customHeight="1">
      <c r="A26" s="92" t="s">
        <v>34</v>
      </c>
      <c r="B26" s="93">
        <v>0</v>
      </c>
      <c r="C26" s="93">
        <v>0</v>
      </c>
      <c r="D26" s="93">
        <v>20.62</v>
      </c>
      <c r="E26" s="93"/>
      <c r="F26" s="93"/>
      <c r="G26" s="95"/>
      <c r="H26" s="95"/>
      <c r="I26" s="95"/>
      <c r="J26" s="95"/>
      <c r="K26" s="95"/>
    </row>
    <row r="27" spans="1:11" s="90" customFormat="1" ht="20.25" customHeight="1">
      <c r="A27" s="92" t="s">
        <v>35</v>
      </c>
      <c r="B27" s="94">
        <v>1803263</v>
      </c>
      <c r="C27" s="94">
        <v>0</v>
      </c>
      <c r="D27" s="94">
        <v>2926942.67</v>
      </c>
      <c r="E27" s="93">
        <f>(D27/B27)*100</f>
        <v>162.3136874654446</v>
      </c>
      <c r="F27" s="93"/>
      <c r="G27" s="95"/>
      <c r="H27" s="95"/>
      <c r="I27" s="95"/>
      <c r="J27" s="95"/>
      <c r="K27" s="95"/>
    </row>
    <row r="28" spans="1:11" ht="23.25" customHeight="1">
      <c r="A28" s="76" t="s">
        <v>20</v>
      </c>
      <c r="B28" s="77">
        <f>+SUM(B22:B27)</f>
        <v>51551885</v>
      </c>
      <c r="C28" s="77">
        <f>+SUM(C22:C27)</f>
        <v>47551885</v>
      </c>
      <c r="D28" s="77">
        <f>+SUM(D22:D27)</f>
        <v>24853913.490000002</v>
      </c>
      <c r="E28" s="77">
        <f>(D28/B28)*100</f>
        <v>48.211454324124134</v>
      </c>
      <c r="F28" s="77">
        <f t="shared" si="2"/>
        <v>52.26693640010276</v>
      </c>
      <c r="G28" s="65"/>
      <c r="H28" s="65"/>
      <c r="I28" s="65"/>
      <c r="J28" s="65"/>
      <c r="K28" s="65"/>
    </row>
    <row r="29" spans="1:11" ht="15">
      <c r="A29" s="82"/>
      <c r="B29" s="82"/>
      <c r="C29" s="84"/>
      <c r="D29" s="82"/>
      <c r="E29" s="82"/>
      <c r="F29" s="82"/>
      <c r="H29" s="95"/>
      <c r="I29" s="95"/>
      <c r="J29" s="95"/>
      <c r="K29" s="65"/>
    </row>
    <row r="30" spans="1:11" ht="27.75" customHeight="1">
      <c r="A30" s="171" t="s">
        <v>108</v>
      </c>
      <c r="B30" s="67"/>
      <c r="C30" s="67"/>
      <c r="D30" s="67"/>
      <c r="E30" s="67"/>
      <c r="F30" s="67"/>
      <c r="J30" s="95"/>
      <c r="K30" s="65"/>
    </row>
    <row r="31" spans="1:11" ht="15">
      <c r="A31" s="180" t="s">
        <v>4</v>
      </c>
      <c r="B31" s="181" t="s">
        <v>41</v>
      </c>
      <c r="C31" s="181" t="s">
        <v>42</v>
      </c>
      <c r="D31" s="181" t="s">
        <v>43</v>
      </c>
      <c r="E31" s="184" t="s">
        <v>44</v>
      </c>
      <c r="F31" s="184"/>
      <c r="H31" s="137"/>
      <c r="I31" s="137"/>
      <c r="J31" s="95"/>
      <c r="K31" s="65"/>
    </row>
    <row r="32" spans="1:11" ht="15">
      <c r="A32" s="180"/>
      <c r="B32" s="181"/>
      <c r="C32" s="181"/>
      <c r="D32" s="181"/>
      <c r="E32" s="68" t="s">
        <v>48</v>
      </c>
      <c r="F32" s="68" t="s">
        <v>49</v>
      </c>
      <c r="H32" s="138"/>
      <c r="I32" s="138"/>
      <c r="J32" s="138"/>
      <c r="K32" s="65"/>
    </row>
    <row r="33" spans="1:8" s="90" customFormat="1" ht="21" customHeight="1">
      <c r="A33" s="92" t="s">
        <v>109</v>
      </c>
      <c r="B33" s="94">
        <v>0</v>
      </c>
      <c r="C33" s="94">
        <v>602284</v>
      </c>
      <c r="D33" s="94">
        <v>602284</v>
      </c>
      <c r="E33" s="93"/>
      <c r="F33" s="93">
        <f>(D33/C33)*100</f>
        <v>100</v>
      </c>
      <c r="H33" s="95"/>
    </row>
    <row r="34" spans="1:8" s="90" customFormat="1" ht="21" customHeight="1">
      <c r="A34" s="76" t="s">
        <v>20</v>
      </c>
      <c r="B34" s="77">
        <f>SUM(B33:B33)</f>
        <v>0</v>
      </c>
      <c r="C34" s="77">
        <f>SUM(C33:C33)</f>
        <v>602284</v>
      </c>
      <c r="D34" s="77">
        <f>SUM(D33:D33)</f>
        <v>602284</v>
      </c>
      <c r="E34" s="77">
        <f>SUM(E33:E33)</f>
        <v>0</v>
      </c>
      <c r="F34" s="77">
        <f>(D34/C34)*100</f>
        <v>100</v>
      </c>
      <c r="H34" s="95"/>
    </row>
    <row r="35" ht="15">
      <c r="H35" s="65"/>
    </row>
    <row r="36" spans="1:6" ht="15">
      <c r="A36" s="66" t="s">
        <v>22</v>
      </c>
      <c r="B36" s="67"/>
      <c r="C36" s="67"/>
      <c r="D36" s="67"/>
      <c r="E36" s="67"/>
      <c r="F36" s="67"/>
    </row>
    <row r="37" spans="1:6" ht="15">
      <c r="A37" s="180" t="s">
        <v>4</v>
      </c>
      <c r="B37" s="181" t="s">
        <v>41</v>
      </c>
      <c r="C37" s="181" t="s">
        <v>42</v>
      </c>
      <c r="D37" s="181" t="s">
        <v>43</v>
      </c>
      <c r="E37" s="184" t="s">
        <v>44</v>
      </c>
      <c r="F37" s="184"/>
    </row>
    <row r="38" spans="1:6" ht="15">
      <c r="A38" s="180"/>
      <c r="B38" s="181"/>
      <c r="C38" s="181"/>
      <c r="D38" s="181"/>
      <c r="E38" s="68" t="s">
        <v>48</v>
      </c>
      <c r="F38" s="68" t="s">
        <v>49</v>
      </c>
    </row>
    <row r="39" spans="1:6" ht="15">
      <c r="A39" s="92" t="s">
        <v>72</v>
      </c>
      <c r="B39" s="96">
        <v>0</v>
      </c>
      <c r="C39" s="96">
        <v>248640</v>
      </c>
      <c r="D39" s="96">
        <v>248640</v>
      </c>
      <c r="E39" s="93"/>
      <c r="F39" s="93">
        <f>(D39/C39)*100</f>
        <v>100</v>
      </c>
    </row>
    <row r="40" spans="1:6" ht="15">
      <c r="A40" s="92" t="s">
        <v>73</v>
      </c>
      <c r="B40" s="96">
        <v>0</v>
      </c>
      <c r="C40" s="96"/>
      <c r="D40" s="96"/>
      <c r="E40" s="93"/>
      <c r="F40" s="93"/>
    </row>
    <row r="41" spans="1:8" s="90" customFormat="1" ht="19.5" customHeight="1">
      <c r="A41" s="92" t="s">
        <v>33</v>
      </c>
      <c r="B41" s="94">
        <v>0</v>
      </c>
      <c r="C41" s="94">
        <v>0</v>
      </c>
      <c r="D41" s="94">
        <v>10224.22</v>
      </c>
      <c r="E41" s="93"/>
      <c r="F41" s="93"/>
      <c r="H41" s="97"/>
    </row>
    <row r="42" spans="1:8" s="90" customFormat="1" ht="19.5" customHeight="1">
      <c r="A42" s="92" t="s">
        <v>35</v>
      </c>
      <c r="B42" s="94">
        <v>0</v>
      </c>
      <c r="C42" s="94">
        <v>8914212</v>
      </c>
      <c r="D42" s="94">
        <v>23118518.52</v>
      </c>
      <c r="E42" s="93"/>
      <c r="F42" s="93">
        <f>(D42/C42)*100</f>
        <v>259.344499771825</v>
      </c>
      <c r="H42" s="97"/>
    </row>
    <row r="43" spans="1:8" s="90" customFormat="1" ht="19.5" customHeight="1">
      <c r="A43" s="76" t="s">
        <v>20</v>
      </c>
      <c r="B43" s="77">
        <f>SUM(B39:B42)</f>
        <v>0</v>
      </c>
      <c r="C43" s="77">
        <f>SUM(C39:C42)</f>
        <v>9162852</v>
      </c>
      <c r="D43" s="77">
        <f>SUM(D39:D42)</f>
        <v>23377382.74</v>
      </c>
      <c r="E43" s="77">
        <f>+SUM(E41:E41)</f>
        <v>0</v>
      </c>
      <c r="F43" s="77">
        <f>(D43/C43)*100</f>
        <v>255.13216561830313</v>
      </c>
      <c r="H43" s="97"/>
    </row>
    <row r="44" spans="1:6" ht="15">
      <c r="A44" s="82"/>
      <c r="B44" s="82"/>
      <c r="C44" s="82"/>
      <c r="D44" s="84"/>
      <c r="E44" s="82"/>
      <c r="F44" s="82"/>
    </row>
    <row r="45" spans="1:8" ht="15">
      <c r="A45" s="82"/>
      <c r="B45" s="82"/>
      <c r="C45" s="82"/>
      <c r="D45" s="82"/>
      <c r="E45" s="82"/>
      <c r="F45" s="82"/>
      <c r="H45" s="65"/>
    </row>
    <row r="46" spans="1:6" ht="24">
      <c r="A46" s="171" t="s">
        <v>47</v>
      </c>
      <c r="B46" s="67"/>
      <c r="C46" s="67"/>
      <c r="D46" s="67"/>
      <c r="E46" s="67"/>
      <c r="F46" s="67"/>
    </row>
    <row r="47" spans="1:6" ht="15">
      <c r="A47" s="170" t="s">
        <v>4</v>
      </c>
      <c r="B47" s="169" t="s">
        <v>41</v>
      </c>
      <c r="C47" s="169" t="s">
        <v>42</v>
      </c>
      <c r="D47" s="169" t="s">
        <v>43</v>
      </c>
      <c r="E47" s="185" t="s">
        <v>44</v>
      </c>
      <c r="F47" s="186"/>
    </row>
    <row r="48" spans="1:6" ht="15">
      <c r="A48" s="170"/>
      <c r="B48" s="169"/>
      <c r="C48" s="169"/>
      <c r="D48" s="169"/>
      <c r="E48" s="68" t="s">
        <v>48</v>
      </c>
      <c r="F48" s="68" t="s">
        <v>49</v>
      </c>
    </row>
    <row r="49" spans="1:6" ht="15">
      <c r="A49" s="92" t="s">
        <v>31</v>
      </c>
      <c r="B49" s="96">
        <v>6247827</v>
      </c>
      <c r="C49" s="96">
        <v>6247827</v>
      </c>
      <c r="D49" s="136">
        <f>125764.26+542016.93</f>
        <v>667781.1900000001</v>
      </c>
      <c r="E49" s="93">
        <f>(D49/B49)*100</f>
        <v>10.688215118632446</v>
      </c>
      <c r="F49" s="93">
        <f>(D49/C49)*100</f>
        <v>10.688215118632446</v>
      </c>
    </row>
    <row r="50" spans="1:6" ht="15">
      <c r="A50" s="92" t="s">
        <v>33</v>
      </c>
      <c r="B50" s="94">
        <v>0</v>
      </c>
      <c r="C50" s="94">
        <v>0</v>
      </c>
      <c r="D50" s="94">
        <v>399796.4</v>
      </c>
      <c r="E50" s="93"/>
      <c r="F50" s="93"/>
    </row>
    <row r="51" spans="1:6" ht="15">
      <c r="A51" s="92" t="s">
        <v>35</v>
      </c>
      <c r="B51" s="94">
        <v>30000001</v>
      </c>
      <c r="C51" s="94">
        <v>20262533</v>
      </c>
      <c r="D51" s="94">
        <v>47276861.62</v>
      </c>
      <c r="E51" s="93">
        <f>(D51/B51)*100</f>
        <v>157.58953348034888</v>
      </c>
      <c r="F51" s="93">
        <f>(D51/C51)*100</f>
        <v>233.3215774158147</v>
      </c>
    </row>
    <row r="52" spans="1:6" ht="15">
      <c r="A52" s="76" t="s">
        <v>20</v>
      </c>
      <c r="B52" s="77">
        <f>+SUM(B49:B51)</f>
        <v>36247828</v>
      </c>
      <c r="C52" s="77">
        <f>+SUM(C49:C51)</f>
        <v>26510360</v>
      </c>
      <c r="D52" s="77">
        <f>+SUM(D49:D51)</f>
        <v>48344439.21</v>
      </c>
      <c r="E52" s="77">
        <f>(D52/B52)*100</f>
        <v>133.37196151449407</v>
      </c>
      <c r="F52" s="77">
        <f>(D52/C52)*100</f>
        <v>182.36055342137942</v>
      </c>
    </row>
    <row r="54" spans="2:4" ht="15">
      <c r="B54" s="65"/>
      <c r="C54" s="65"/>
      <c r="D54" s="65"/>
    </row>
    <row r="56" spans="2:6" ht="15">
      <c r="B56" s="65"/>
      <c r="C56" s="65"/>
      <c r="D56" s="65"/>
      <c r="E56" s="65"/>
      <c r="F56" s="65"/>
    </row>
    <row r="58" spans="2:4" ht="15">
      <c r="B58" s="65"/>
      <c r="C58" s="65"/>
      <c r="D58" s="65"/>
    </row>
    <row r="59" spans="2:4" ht="15">
      <c r="B59" s="65"/>
      <c r="C59" s="65"/>
      <c r="D59" s="65"/>
    </row>
    <row r="65534" ht="15">
      <c r="B65534" s="63" t="s">
        <v>107</v>
      </c>
    </row>
  </sheetData>
  <sheetProtection/>
  <mergeCells count="23">
    <mergeCell ref="D20:D21"/>
    <mergeCell ref="E20:F20"/>
    <mergeCell ref="D37:D38"/>
    <mergeCell ref="E37:F37"/>
    <mergeCell ref="A20:A21"/>
    <mergeCell ref="B20:B21"/>
    <mergeCell ref="C20:C21"/>
    <mergeCell ref="A37:A38"/>
    <mergeCell ref="B37:B38"/>
    <mergeCell ref="C37:C38"/>
    <mergeCell ref="A1:F1"/>
    <mergeCell ref="A5:A6"/>
    <mergeCell ref="B5:B6"/>
    <mergeCell ref="C5:C6"/>
    <mergeCell ref="D5:D6"/>
    <mergeCell ref="E5:F5"/>
    <mergeCell ref="A2:F2"/>
    <mergeCell ref="A31:A32"/>
    <mergeCell ref="B31:B32"/>
    <mergeCell ref="C31:C32"/>
    <mergeCell ref="D31:D32"/>
    <mergeCell ref="E31:F31"/>
    <mergeCell ref="E47:F47"/>
  </mergeCells>
  <printOptions/>
  <pageMargins left="0.7086614173228347" right="0.35433070866141736" top="0.5905511811023623" bottom="0.4330708661417323" header="0.1968503937007874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37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0.71875" style="86" customWidth="1"/>
    <col min="2" max="2" width="10.140625" style="86" customWidth="1"/>
    <col min="3" max="3" width="14.28125" style="86" customWidth="1"/>
    <col min="4" max="4" width="69.00390625" style="86" customWidth="1"/>
    <col min="5" max="5" width="13.140625" style="86" customWidth="1"/>
    <col min="6" max="6" width="14.8515625" style="86" customWidth="1"/>
    <col min="7" max="8" width="13.28125" style="86" customWidth="1"/>
    <col min="9" max="9" width="13.7109375" style="119" bestFit="1" customWidth="1"/>
    <col min="10" max="11" width="11.57421875" style="120" customWidth="1"/>
    <col min="12" max="12" width="11.57421875" style="88" customWidth="1"/>
    <col min="13" max="15" width="11.57421875" style="0" customWidth="1"/>
    <col min="16" max="17" width="11.57421875" style="88" customWidth="1"/>
    <col min="18" max="18" width="11.57421875" style="103" customWidth="1"/>
    <col min="19" max="16384" width="11.57421875" style="86" customWidth="1"/>
  </cols>
  <sheetData>
    <row r="7" spans="2:18" s="115" customFormat="1" ht="18.75">
      <c r="B7" s="188" t="s">
        <v>0</v>
      </c>
      <c r="C7" s="188"/>
      <c r="D7" s="188"/>
      <c r="E7" s="188"/>
      <c r="F7" s="188"/>
      <c r="G7" s="188"/>
      <c r="H7" s="128"/>
      <c r="I7" s="117"/>
      <c r="J7" s="118"/>
      <c r="K7" s="118"/>
      <c r="R7" s="116"/>
    </row>
    <row r="8" spans="2:18" s="115" customFormat="1" ht="5.25" customHeight="1">
      <c r="B8" s="188"/>
      <c r="C8" s="188"/>
      <c r="D8" s="188"/>
      <c r="E8" s="188"/>
      <c r="F8" s="188"/>
      <c r="G8" s="188"/>
      <c r="H8" s="128"/>
      <c r="I8" s="117"/>
      <c r="J8" s="118"/>
      <c r="K8" s="118"/>
      <c r="R8" s="116"/>
    </row>
    <row r="9" spans="2:18" s="115" customFormat="1" ht="18.75">
      <c r="B9" s="188" t="s">
        <v>105</v>
      </c>
      <c r="C9" s="188"/>
      <c r="D9" s="188"/>
      <c r="E9" s="188"/>
      <c r="F9" s="188"/>
      <c r="G9" s="188"/>
      <c r="H9" s="128"/>
      <c r="I9" s="117"/>
      <c r="J9" s="118"/>
      <c r="K9" s="118"/>
      <c r="R9" s="116"/>
    </row>
    <row r="10" spans="2:18" s="115" customFormat="1" ht="15" customHeight="1">
      <c r="B10" s="188"/>
      <c r="C10" s="188"/>
      <c r="D10" s="188"/>
      <c r="E10" s="188"/>
      <c r="F10" s="188"/>
      <c r="G10" s="188"/>
      <c r="H10" s="128"/>
      <c r="I10" s="117"/>
      <c r="J10" s="118"/>
      <c r="K10" s="118"/>
      <c r="R10" s="116"/>
    </row>
    <row r="11" spans="9:18" s="88" customFormat="1" ht="15" customHeight="1">
      <c r="I11" s="119"/>
      <c r="J11" s="120"/>
      <c r="K11" s="120"/>
      <c r="R11" s="103"/>
    </row>
    <row r="12" spans="2:18" s="89" customFormat="1" ht="51.75" customHeight="1">
      <c r="B12" s="105" t="s">
        <v>51</v>
      </c>
      <c r="C12" s="106" t="s">
        <v>52</v>
      </c>
      <c r="D12" s="177" t="s">
        <v>53</v>
      </c>
      <c r="E12" s="107" t="s">
        <v>64</v>
      </c>
      <c r="F12" s="145" t="s">
        <v>101</v>
      </c>
      <c r="G12" s="106" t="s">
        <v>55</v>
      </c>
      <c r="H12" s="121"/>
      <c r="J12" s="122"/>
      <c r="K12" s="122"/>
      <c r="R12" s="104"/>
    </row>
    <row r="13" spans="1:11" s="88" customFormat="1" ht="45" customHeight="1" thickBot="1">
      <c r="A13" s="102"/>
      <c r="B13" s="112" t="s">
        <v>65</v>
      </c>
      <c r="C13" s="143" t="s">
        <v>56</v>
      </c>
      <c r="D13" s="176" t="s">
        <v>82</v>
      </c>
      <c r="E13" s="144">
        <v>0</v>
      </c>
      <c r="F13" s="144">
        <v>600000</v>
      </c>
      <c r="G13" s="144">
        <v>0</v>
      </c>
      <c r="H13" s="146"/>
      <c r="I13" s="139"/>
      <c r="J13" s="140"/>
      <c r="K13" s="141"/>
    </row>
    <row r="14" spans="1:11" s="88" customFormat="1" ht="45" customHeight="1" thickBot="1">
      <c r="A14" s="102"/>
      <c r="B14" s="147" t="s">
        <v>115</v>
      </c>
      <c r="C14" s="148" t="s">
        <v>114</v>
      </c>
      <c r="D14" s="176" t="s">
        <v>111</v>
      </c>
      <c r="E14" s="175">
        <v>4488600.51</v>
      </c>
      <c r="F14" s="144">
        <v>46500</v>
      </c>
      <c r="G14" s="175">
        <v>4049935.48</v>
      </c>
      <c r="H14" s="146"/>
      <c r="I14" s="139"/>
      <c r="J14" s="140"/>
      <c r="K14" s="141"/>
    </row>
    <row r="15" spans="1:11" s="88" customFormat="1" ht="45" customHeight="1" thickBot="1">
      <c r="A15" s="102"/>
      <c r="B15" s="147">
        <v>139460</v>
      </c>
      <c r="C15" s="148" t="s">
        <v>57</v>
      </c>
      <c r="D15" s="114" t="s">
        <v>83</v>
      </c>
      <c r="E15" s="111">
        <v>6345450.48</v>
      </c>
      <c r="F15" s="113">
        <v>50000</v>
      </c>
      <c r="G15" s="111">
        <v>5937181.06</v>
      </c>
      <c r="H15" s="146"/>
      <c r="I15" s="140"/>
      <c r="J15" s="140"/>
      <c r="K15" s="141"/>
    </row>
    <row r="16" spans="1:11" s="88" customFormat="1" ht="44.25" customHeight="1" thickBot="1">
      <c r="A16" s="102"/>
      <c r="B16" s="147" t="s">
        <v>66</v>
      </c>
      <c r="C16" s="148" t="s">
        <v>59</v>
      </c>
      <c r="D16" s="114" t="s">
        <v>99</v>
      </c>
      <c r="E16" s="111">
        <v>6933470.53</v>
      </c>
      <c r="F16" s="113">
        <v>80000</v>
      </c>
      <c r="G16" s="111">
        <v>6474153.6</v>
      </c>
      <c r="H16" s="146"/>
      <c r="I16" s="140"/>
      <c r="J16" s="140"/>
      <c r="K16" s="141"/>
    </row>
    <row r="17" spans="1:11" s="88" customFormat="1" ht="45" customHeight="1" thickBot="1">
      <c r="A17" s="102"/>
      <c r="B17" s="147" t="s">
        <v>74</v>
      </c>
      <c r="C17" s="148" t="s">
        <v>78</v>
      </c>
      <c r="D17" s="114" t="s">
        <v>98</v>
      </c>
      <c r="E17" s="111">
        <v>7020105.36</v>
      </c>
      <c r="F17" s="113">
        <v>70000</v>
      </c>
      <c r="G17" s="111">
        <v>6063783.92</v>
      </c>
      <c r="H17" s="146"/>
      <c r="I17" s="140"/>
      <c r="J17" s="140"/>
      <c r="K17" s="141"/>
    </row>
    <row r="18" spans="1:11" s="88" customFormat="1" ht="45" customHeight="1" thickBot="1">
      <c r="A18" s="102"/>
      <c r="B18" s="147" t="s">
        <v>67</v>
      </c>
      <c r="C18" s="148" t="s">
        <v>58</v>
      </c>
      <c r="D18" s="114" t="s">
        <v>84</v>
      </c>
      <c r="E18" s="111">
        <v>6772934.09</v>
      </c>
      <c r="F18" s="113">
        <v>10000</v>
      </c>
      <c r="G18" s="111">
        <v>6538562.47</v>
      </c>
      <c r="H18" s="146"/>
      <c r="I18" s="140"/>
      <c r="J18" s="140"/>
      <c r="K18" s="141"/>
    </row>
    <row r="19" spans="2:11" s="159" customFormat="1" ht="45" customHeight="1" thickBot="1">
      <c r="B19" s="165" t="s">
        <v>68</v>
      </c>
      <c r="C19" s="166" t="s">
        <v>60</v>
      </c>
      <c r="D19" s="167" t="s">
        <v>85</v>
      </c>
      <c r="E19" s="164">
        <v>7615507.33</v>
      </c>
      <c r="F19" s="111">
        <v>15000</v>
      </c>
      <c r="G19" s="111">
        <v>7503960.37</v>
      </c>
      <c r="H19" s="160"/>
      <c r="I19" s="161"/>
      <c r="J19" s="161"/>
      <c r="K19" s="162"/>
    </row>
    <row r="20" spans="2:11" s="159" customFormat="1" ht="45" customHeight="1" thickBot="1">
      <c r="B20" s="165" t="s">
        <v>75</v>
      </c>
      <c r="C20" s="166" t="s">
        <v>79</v>
      </c>
      <c r="D20" s="167" t="s">
        <v>86</v>
      </c>
      <c r="E20" s="164">
        <v>5793904.95</v>
      </c>
      <c r="F20" s="168">
        <v>1775064</v>
      </c>
      <c r="G20" s="164">
        <v>3056231.25</v>
      </c>
      <c r="H20" s="160"/>
      <c r="I20" s="163"/>
      <c r="J20" s="161"/>
      <c r="K20" s="162"/>
    </row>
    <row r="21" spans="2:11" s="159" customFormat="1" ht="45" customHeight="1" thickBot="1">
      <c r="B21" s="165" t="s">
        <v>116</v>
      </c>
      <c r="C21" s="166" t="s">
        <v>113</v>
      </c>
      <c r="D21" s="178" t="s">
        <v>112</v>
      </c>
      <c r="E21" s="164"/>
      <c r="F21" s="168">
        <v>149107</v>
      </c>
      <c r="G21" s="164">
        <v>29676.55</v>
      </c>
      <c r="H21" s="160"/>
      <c r="I21" s="163"/>
      <c r="J21" s="161"/>
      <c r="K21" s="162"/>
    </row>
    <row r="22" spans="1:11" s="88" customFormat="1" ht="45" customHeight="1" thickBot="1">
      <c r="A22" s="102"/>
      <c r="B22" s="147" t="s">
        <v>69</v>
      </c>
      <c r="C22" s="148" t="s">
        <v>63</v>
      </c>
      <c r="D22" s="114" t="s">
        <v>87</v>
      </c>
      <c r="E22" s="111">
        <v>683609.38</v>
      </c>
      <c r="F22" s="113">
        <v>10000</v>
      </c>
      <c r="G22" s="111">
        <v>648076.07</v>
      </c>
      <c r="H22" s="146"/>
      <c r="I22" s="139"/>
      <c r="J22" s="140"/>
      <c r="K22" s="141"/>
    </row>
    <row r="23" spans="1:11" s="88" customFormat="1" ht="45" customHeight="1" thickBot="1">
      <c r="A23" s="102"/>
      <c r="B23" s="147" t="s">
        <v>70</v>
      </c>
      <c r="C23" s="148" t="s">
        <v>62</v>
      </c>
      <c r="D23" s="114" t="s">
        <v>88</v>
      </c>
      <c r="E23" s="111">
        <v>8619346.2</v>
      </c>
      <c r="F23" s="113">
        <v>1038974</v>
      </c>
      <c r="G23" s="111">
        <v>1255558.49</v>
      </c>
      <c r="H23" s="146"/>
      <c r="I23" s="139"/>
      <c r="J23" s="140"/>
      <c r="K23" s="141"/>
    </row>
    <row r="24" spans="2:11" s="151" customFormat="1" ht="45" customHeight="1" thickBot="1">
      <c r="B24" s="147" t="s">
        <v>71</v>
      </c>
      <c r="C24" s="148" t="s">
        <v>61</v>
      </c>
      <c r="D24" s="114" t="s">
        <v>54</v>
      </c>
      <c r="E24" s="111">
        <v>5912650.8</v>
      </c>
      <c r="F24" s="111">
        <v>4642</v>
      </c>
      <c r="G24" s="111">
        <v>4821254.51</v>
      </c>
      <c r="H24" s="152"/>
      <c r="I24" s="97"/>
      <c r="J24" s="153"/>
      <c r="K24" s="154"/>
    </row>
    <row r="25" spans="1:11" s="88" customFormat="1" ht="45" customHeight="1" thickBot="1">
      <c r="A25" s="102"/>
      <c r="B25" s="147" t="s">
        <v>76</v>
      </c>
      <c r="C25" s="148" t="s">
        <v>80</v>
      </c>
      <c r="D25" s="114" t="s">
        <v>89</v>
      </c>
      <c r="E25" s="111">
        <v>48872598</v>
      </c>
      <c r="F25" s="111">
        <v>1500000</v>
      </c>
      <c r="G25" s="111">
        <v>0</v>
      </c>
      <c r="H25" s="146"/>
      <c r="I25" s="139"/>
      <c r="J25" s="140"/>
      <c r="K25" s="141"/>
    </row>
    <row r="26" spans="1:11" s="88" customFormat="1" ht="45" customHeight="1" thickBot="1">
      <c r="A26" s="102"/>
      <c r="B26" s="147" t="s">
        <v>100</v>
      </c>
      <c r="C26" s="147" t="s">
        <v>100</v>
      </c>
      <c r="D26" s="114" t="s">
        <v>102</v>
      </c>
      <c r="E26" s="111">
        <v>7479657</v>
      </c>
      <c r="F26" s="111">
        <v>2480782</v>
      </c>
      <c r="G26" s="111">
        <v>113596.93</v>
      </c>
      <c r="H26" s="146"/>
      <c r="I26" s="139"/>
      <c r="J26" s="140"/>
      <c r="K26" s="141"/>
    </row>
    <row r="27" spans="1:11" s="88" customFormat="1" ht="45" customHeight="1" thickBot="1">
      <c r="A27" s="102"/>
      <c r="B27" s="147" t="s">
        <v>77</v>
      </c>
      <c r="C27" s="148" t="s">
        <v>81</v>
      </c>
      <c r="D27" s="114" t="s">
        <v>90</v>
      </c>
      <c r="E27" s="111">
        <v>11230680</v>
      </c>
      <c r="F27" s="111">
        <v>4933877</v>
      </c>
      <c r="G27" s="111">
        <v>293000</v>
      </c>
      <c r="H27" s="146"/>
      <c r="I27" s="139"/>
      <c r="J27" s="140"/>
      <c r="K27" s="141"/>
    </row>
    <row r="28" spans="1:11" s="88" customFormat="1" ht="53.25" customHeight="1" thickBot="1">
      <c r="A28" s="102"/>
      <c r="B28" s="147" t="s">
        <v>91</v>
      </c>
      <c r="C28" s="148" t="s">
        <v>93</v>
      </c>
      <c r="D28" s="114" t="s">
        <v>95</v>
      </c>
      <c r="E28" s="111">
        <v>18979620</v>
      </c>
      <c r="F28" s="111">
        <v>3539192</v>
      </c>
      <c r="G28" s="111">
        <v>0</v>
      </c>
      <c r="H28" s="146"/>
      <c r="I28" s="139"/>
      <c r="J28" s="140"/>
      <c r="K28" s="141"/>
    </row>
    <row r="29" spans="1:11" s="88" customFormat="1" ht="45" customHeight="1">
      <c r="A29" s="102"/>
      <c r="B29" s="155" t="s">
        <v>92</v>
      </c>
      <c r="C29" s="156" t="s">
        <v>94</v>
      </c>
      <c r="D29" s="157" t="s">
        <v>96</v>
      </c>
      <c r="E29" s="158">
        <v>18022913</v>
      </c>
      <c r="F29" s="158">
        <v>4080531</v>
      </c>
      <c r="G29" s="158">
        <v>0</v>
      </c>
      <c r="I29" s="139"/>
      <c r="J29" s="140"/>
      <c r="K29" s="141"/>
    </row>
    <row r="30" spans="2:18" s="108" customFormat="1" ht="23.25" customHeight="1">
      <c r="B30" s="189" t="s">
        <v>97</v>
      </c>
      <c r="C30" s="189"/>
      <c r="D30" s="189"/>
      <c r="E30" s="149">
        <f>SUM(E13:E29)</f>
        <v>164771047.63</v>
      </c>
      <c r="F30" s="149">
        <f>SUM(F13:F29)</f>
        <v>20383669</v>
      </c>
      <c r="G30" s="150">
        <f>SUM(G13:G29)</f>
        <v>46784970.699999996</v>
      </c>
      <c r="H30" s="146"/>
      <c r="I30" s="124"/>
      <c r="J30" s="125"/>
      <c r="K30" s="126"/>
      <c r="L30" s="109"/>
      <c r="P30" s="109"/>
      <c r="Q30" s="109"/>
      <c r="R30" s="110"/>
    </row>
    <row r="31" spans="7:10" ht="12.75">
      <c r="G31" s="87"/>
      <c r="H31" s="87"/>
      <c r="I31" s="127"/>
      <c r="J31" s="123"/>
    </row>
    <row r="32" spans="6:10" ht="12.75">
      <c r="F32" s="142"/>
      <c r="J32" s="123"/>
    </row>
    <row r="33" ht="12.75">
      <c r="F33" s="142"/>
    </row>
    <row r="37" ht="12.75">
      <c r="F37" s="142"/>
    </row>
  </sheetData>
  <sheetProtection/>
  <mergeCells count="3">
    <mergeCell ref="B7:G8"/>
    <mergeCell ref="B9:G10"/>
    <mergeCell ref="B30:D30"/>
  </mergeCells>
  <printOptions/>
  <pageMargins left="0.5118110236220472" right="0.31496062992125984" top="0.15748031496062992" bottom="0.15748031496062992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Frank Huamanchumo</cp:lastModifiedBy>
  <cp:lastPrinted>2018-08-15T19:41:16Z</cp:lastPrinted>
  <dcterms:created xsi:type="dcterms:W3CDTF">2014-10-28T05:00:11Z</dcterms:created>
  <dcterms:modified xsi:type="dcterms:W3CDTF">2018-11-14T12:00:44Z</dcterms:modified>
  <cp:category/>
  <cp:version/>
  <cp:contentType/>
  <cp:contentStatus/>
</cp:coreProperties>
</file>